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MREIS\Downloads\"/>
    </mc:Choice>
  </mc:AlternateContent>
  <bookViews>
    <workbookView xWindow="0" yWindow="0" windowWidth="20490" windowHeight="7755" activeTab="1"/>
  </bookViews>
  <sheets>
    <sheet name="MAIN" sheetId="1" r:id="rId1"/>
    <sheet name="consolidated" sheetId="2" r:id="rId2"/>
  </sheets>
  <calcPr calcId="152511"/>
</workbook>
</file>

<file path=xl/calcChain.xml><?xml version="1.0" encoding="utf-8"?>
<calcChain xmlns="http://schemas.openxmlformats.org/spreadsheetml/2006/main">
  <c r="J6" i="2" l="1"/>
  <c r="K6" i="2" s="1"/>
  <c r="I6" i="2"/>
  <c r="H6" i="2"/>
  <c r="E6" i="2"/>
  <c r="J5" i="2"/>
  <c r="K5" i="2" s="1"/>
  <c r="I5" i="2"/>
  <c r="H5" i="2"/>
  <c r="E5" i="2"/>
  <c r="K211" i="1" l="1"/>
  <c r="I211" i="1"/>
  <c r="F211" i="1"/>
  <c r="D211" i="1"/>
  <c r="L190" i="1"/>
  <c r="J179" i="1"/>
  <c r="L74" i="1"/>
  <c r="E186" i="1"/>
  <c r="J71" i="1"/>
  <c r="E183" i="1"/>
  <c r="E77" i="1"/>
  <c r="L73" i="1"/>
  <c r="L180" i="1"/>
  <c r="J180" i="1"/>
  <c r="J66" i="1"/>
  <c r="L69" i="1"/>
  <c r="J69" i="1"/>
  <c r="L185" i="1"/>
  <c r="J189" i="1"/>
  <c r="E66" i="1"/>
  <c r="G186" i="1"/>
  <c r="L184" i="1"/>
  <c r="G70" i="1"/>
  <c r="J78" i="1"/>
  <c r="L70" i="1"/>
  <c r="E180" i="1"/>
  <c r="E78" i="1"/>
  <c r="J188" i="1"/>
  <c r="J73" i="1"/>
  <c r="G183" i="1"/>
  <c r="E177" i="1"/>
  <c r="L175" i="1"/>
  <c r="J175" i="1"/>
  <c r="G74" i="1"/>
  <c r="L188" i="1"/>
  <c r="L68" i="1"/>
  <c r="E182" i="1"/>
  <c r="E190" i="1"/>
  <c r="G182" i="1"/>
  <c r="L176" i="1"/>
  <c r="L182" i="1"/>
  <c r="J75" i="1"/>
  <c r="J183" i="1"/>
  <c r="L181" i="1"/>
  <c r="E75" i="1"/>
  <c r="E69" i="1"/>
  <c r="L66" i="1"/>
  <c r="G177" i="1"/>
  <c r="E178" i="1"/>
  <c r="J177" i="1"/>
  <c r="J187" i="1"/>
  <c r="J176" i="1"/>
  <c r="E185" i="1"/>
  <c r="L71" i="1"/>
  <c r="E187" i="1"/>
  <c r="E189" i="1"/>
  <c r="G178" i="1"/>
  <c r="L72" i="1"/>
  <c r="L178" i="1"/>
  <c r="J190" i="1"/>
  <c r="E179" i="1"/>
  <c r="J186" i="1"/>
  <c r="G68" i="1"/>
  <c r="E68" i="1"/>
  <c r="L67" i="1"/>
  <c r="E71" i="1"/>
  <c r="E72" i="1"/>
  <c r="E73" i="1"/>
  <c r="J182" i="1"/>
  <c r="G188" i="1"/>
  <c r="L77" i="1"/>
  <c r="G76" i="1"/>
  <c r="G187" i="1"/>
  <c r="E175" i="1"/>
  <c r="J68" i="1"/>
  <c r="G180" i="1"/>
  <c r="L187" i="1"/>
  <c r="G179" i="1"/>
  <c r="L179" i="1"/>
  <c r="L177" i="1"/>
  <c r="G176" i="1"/>
  <c r="G184" i="1"/>
  <c r="J185" i="1"/>
  <c r="G78" i="1"/>
  <c r="G72" i="1"/>
  <c r="L75" i="1"/>
  <c r="G66" i="1"/>
  <c r="J77" i="1"/>
  <c r="G67" i="1"/>
  <c r="G71" i="1"/>
  <c r="G190" i="1"/>
  <c r="J74" i="1"/>
  <c r="L183" i="1"/>
  <c r="E188" i="1"/>
  <c r="G75" i="1"/>
  <c r="J181" i="1"/>
  <c r="J70" i="1"/>
  <c r="J76" i="1"/>
  <c r="E176" i="1"/>
  <c r="E184" i="1"/>
  <c r="L76" i="1"/>
  <c r="G175" i="1"/>
  <c r="L78" i="1"/>
  <c r="J67" i="1"/>
  <c r="J184" i="1"/>
  <c r="G189" i="1"/>
  <c r="G69" i="1"/>
  <c r="L189" i="1"/>
  <c r="E181" i="1"/>
  <c r="G181" i="1"/>
  <c r="E70" i="1"/>
  <c r="G77" i="1"/>
  <c r="G185" i="1"/>
  <c r="E74" i="1"/>
  <c r="J178" i="1"/>
  <c r="E67" i="1"/>
  <c r="J72" i="1"/>
  <c r="E76" i="1"/>
  <c r="G73" i="1"/>
  <c r="L186" i="1"/>
  <c r="G211" i="1" l="1"/>
  <c r="E211" i="1"/>
  <c r="J211" i="1"/>
  <c r="L211" i="1"/>
</calcChain>
</file>

<file path=xl/sharedStrings.xml><?xml version="1.0" encoding="utf-8"?>
<sst xmlns="http://schemas.openxmlformats.org/spreadsheetml/2006/main" count="655" uniqueCount="273">
  <si>
    <t>TELANGANA MINORITIES RESIDENTIAL EDUCATIONAL INSTITUTIONS SOCIETY
(TMREIS), HYDERABAD</t>
  </si>
  <si>
    <t>Report of admissions in class V &amp; Inter 1st Year for the A.Y. 2025-2026</t>
  </si>
  <si>
    <t>S.No</t>
  </si>
  <si>
    <t>District</t>
  </si>
  <si>
    <t>Name of the TMR Institution</t>
  </si>
  <si>
    <t>V</t>
  </si>
  <si>
    <t>Inter 1st Year</t>
  </si>
  <si>
    <t xml:space="preserve">Minorities </t>
  </si>
  <si>
    <t>Non-Minorities</t>
  </si>
  <si>
    <t>Course</t>
  </si>
  <si>
    <t>Sanction</t>
  </si>
  <si>
    <t>Admitted</t>
  </si>
  <si>
    <t>Adilabad</t>
  </si>
  <si>
    <t>Adilabad (B)-1</t>
  </si>
  <si>
    <t xml:space="preserve">MPC &amp; BiPC </t>
  </si>
  <si>
    <t>Adilabad G-1</t>
  </si>
  <si>
    <t>MPC &amp; BiPC</t>
  </si>
  <si>
    <t>Adilabad (B)-2</t>
  </si>
  <si>
    <t>Adilabad G-2</t>
  </si>
  <si>
    <t>Boath (B)-1</t>
  </si>
  <si>
    <t>HEC &amp; CEC</t>
  </si>
  <si>
    <t>Utnoor (B)-1</t>
  </si>
  <si>
    <t>Nirmal</t>
  </si>
  <si>
    <t>Bhainsa (B)-1</t>
  </si>
  <si>
    <t>Mudhole G-1</t>
  </si>
  <si>
    <t>Nirmal (B)-1</t>
  </si>
  <si>
    <t>Nirmal G-1</t>
  </si>
  <si>
    <t>Khanapur (B)-1</t>
  </si>
  <si>
    <t>K.B. Asifabad</t>
  </si>
  <si>
    <t>Kagaznagar (B)-1</t>
  </si>
  <si>
    <t>Kagaznagar (B)-2</t>
  </si>
  <si>
    <t>MLT &amp; CGA</t>
  </si>
  <si>
    <t>Asifabad G-1</t>
  </si>
  <si>
    <t>Jainoor G-1</t>
  </si>
  <si>
    <t>NA</t>
  </si>
  <si>
    <t>Mancherial</t>
  </si>
  <si>
    <t>Mancherial G-1</t>
  </si>
  <si>
    <t>Bellampally G-1</t>
  </si>
  <si>
    <t>Chennur Boys-1</t>
  </si>
  <si>
    <t>Nizamabad</t>
  </si>
  <si>
    <t>Nizamabad (B)-1</t>
  </si>
  <si>
    <t>MPC BiPC &amp; CEC</t>
  </si>
  <si>
    <t>Nizamabad (B)-2</t>
  </si>
  <si>
    <t>Nizamabad (B)-3</t>
  </si>
  <si>
    <t>Nizamabad (B)-4</t>
  </si>
  <si>
    <t>MLT &amp; ET</t>
  </si>
  <si>
    <t>Nizamabad G-1</t>
  </si>
  <si>
    <t>Nizamabad G-2</t>
  </si>
  <si>
    <t>MLT &amp; MPHW</t>
  </si>
  <si>
    <t>Nizamabad G-3</t>
  </si>
  <si>
    <t>Nizamabad G-4</t>
  </si>
  <si>
    <t>Armoor B-1</t>
  </si>
  <si>
    <t>Armoor G-1</t>
  </si>
  <si>
    <t>Balkonda (B)-1</t>
  </si>
  <si>
    <t>Balkonda G-1</t>
  </si>
  <si>
    <t>Bodhan (B)-1</t>
  </si>
  <si>
    <t>Bodhan G-1</t>
  </si>
  <si>
    <t>Dichpally (B)-1</t>
  </si>
  <si>
    <t>Kotagiri (B)-1</t>
  </si>
  <si>
    <t>Renjal G-1</t>
  </si>
  <si>
    <t>Kamareddy</t>
  </si>
  <si>
    <t>Kamareddy (B)-1</t>
  </si>
  <si>
    <t>Kamareddy G-1</t>
  </si>
  <si>
    <t>Banswada G-1</t>
  </si>
  <si>
    <t>Jukkal (B)-1</t>
  </si>
  <si>
    <t>Lingampet (B)-1</t>
  </si>
  <si>
    <t>Yellareddy (B)-1</t>
  </si>
  <si>
    <t>MEC &amp; CEC</t>
  </si>
  <si>
    <t>Karimnagar</t>
  </si>
  <si>
    <t>Karimnagar (B)-1</t>
  </si>
  <si>
    <t>Karimnagar (B)-2</t>
  </si>
  <si>
    <t>Karimnagar (B)-3</t>
  </si>
  <si>
    <t>Karimnagar G-1</t>
  </si>
  <si>
    <t>Karimnagar G-2</t>
  </si>
  <si>
    <t>Manakondur (B)-1</t>
  </si>
  <si>
    <t>Huzurabad (B)-1</t>
  </si>
  <si>
    <t>Choppadandi G-1</t>
  </si>
  <si>
    <t>Jammikunta G-1</t>
  </si>
  <si>
    <t>Peddapalli</t>
  </si>
  <si>
    <t>Peddapalli G-1</t>
  </si>
  <si>
    <t>Ramagundam (B)-1</t>
  </si>
  <si>
    <t>Manthani G-1</t>
  </si>
  <si>
    <t>Jagtial</t>
  </si>
  <si>
    <t>Jagtial (G)-1</t>
  </si>
  <si>
    <t>Jagtial (B)-1</t>
  </si>
  <si>
    <t>Korutla (B)-1</t>
  </si>
  <si>
    <t>Metpally (B)-1</t>
  </si>
  <si>
    <t>Dharmapuri G-1</t>
  </si>
  <si>
    <t>Sircilla</t>
  </si>
  <si>
    <t>Sircilla (G)-1</t>
  </si>
  <si>
    <t>Vemulawada (B)-1</t>
  </si>
  <si>
    <t>MLT &amp;LMDT</t>
  </si>
  <si>
    <t>Khammam</t>
  </si>
  <si>
    <t>Khammam (B)-1</t>
  </si>
  <si>
    <t>Khammam (G)-1</t>
  </si>
  <si>
    <t>Khammam (G)-2</t>
  </si>
  <si>
    <t>Madhira (B)-1</t>
  </si>
  <si>
    <t>Nelakondapalli (B)-1</t>
  </si>
  <si>
    <t>Sathupalli (B)-1</t>
  </si>
  <si>
    <t>Wyra (G)-1</t>
  </si>
  <si>
    <t>Kothagudem</t>
  </si>
  <si>
    <t>Yellandu (B)-1</t>
  </si>
  <si>
    <t>Kothagudem (B)-1</t>
  </si>
  <si>
    <t>Kothagudem (G)-1</t>
  </si>
  <si>
    <t>Bhadrachalam (B)-1</t>
  </si>
  <si>
    <t>Aswaraopeta (G)-1</t>
  </si>
  <si>
    <t>Burgamaphad (G)-1</t>
  </si>
  <si>
    <t>Mahabubnagar</t>
  </si>
  <si>
    <t>Mahabubnagar B-1</t>
  </si>
  <si>
    <t>Mahabubnagar B-2</t>
  </si>
  <si>
    <t>Mahabubnagar B-3</t>
  </si>
  <si>
    <t>MLT &amp; CS</t>
  </si>
  <si>
    <t>Mahabubnagar G-1</t>
  </si>
  <si>
    <t>Mahabubnagar G-2</t>
  </si>
  <si>
    <t>A&amp;T &amp; CGT</t>
  </si>
  <si>
    <t>Mahabubnagar G-3</t>
  </si>
  <si>
    <t>Jadcherla B-1</t>
  </si>
  <si>
    <t>Jadcherla G-1</t>
  </si>
  <si>
    <t>Devarkadra (B)-1</t>
  </si>
  <si>
    <t>Devarkadra (B)-2</t>
  </si>
  <si>
    <t>Narayanpet</t>
  </si>
  <si>
    <t>Makthal G-1</t>
  </si>
  <si>
    <t>Narayanpet (B)-1</t>
  </si>
  <si>
    <t>Nagarkurnool</t>
  </si>
  <si>
    <t>Achampet (B)-1</t>
  </si>
  <si>
    <t>Nagarkurnool (B)-1</t>
  </si>
  <si>
    <t>Kalwakurthy G-1</t>
  </si>
  <si>
    <t>Kollapur G-1</t>
  </si>
  <si>
    <t>Gadwal</t>
  </si>
  <si>
    <t>Gadwal G-1</t>
  </si>
  <si>
    <t>Alampur G-1</t>
  </si>
  <si>
    <t>Wanaparthy</t>
  </si>
  <si>
    <t>Wanaparthy (B)-1</t>
  </si>
  <si>
    <t>Wanaparthy G-1</t>
  </si>
  <si>
    <t>Hyderabad</t>
  </si>
  <si>
    <t>Asifnagar (B)-1</t>
  </si>
  <si>
    <t>Asifnagar (B)-2</t>
  </si>
  <si>
    <t>Asifnagar (G)-1</t>
  </si>
  <si>
    <t>Asifnagar (G)-2</t>
  </si>
  <si>
    <t>Amberpet (B)-1</t>
  </si>
  <si>
    <t>Bahadurpura (B)-1</t>
  </si>
  <si>
    <t>Bahadurpura (B)-2</t>
  </si>
  <si>
    <t>Bahadurpura (G) -1</t>
  </si>
  <si>
    <t>Bahadurpura (G)-2</t>
  </si>
  <si>
    <t>Charminar (B)-1</t>
  </si>
  <si>
    <t>Charminar (B)-2</t>
  </si>
  <si>
    <t>Charminar (G)-1</t>
  </si>
  <si>
    <t>Charminar (G)-2</t>
  </si>
  <si>
    <t>Barkas (B)-1</t>
  </si>
  <si>
    <t>Barkas (G)-1</t>
  </si>
  <si>
    <t>Chandrayanagutta (B)-1</t>
  </si>
  <si>
    <t>Chandrayanagutta (G)-1</t>
  </si>
  <si>
    <t>Golconda (B)-1</t>
  </si>
  <si>
    <t>MLT &amp; CT</t>
  </si>
  <si>
    <t>Golconda (G)-1</t>
  </si>
  <si>
    <t>Golconda (G)-2</t>
  </si>
  <si>
    <t>Goshamahal (B)- 1</t>
  </si>
  <si>
    <t>Goshamahal (G)-1</t>
  </si>
  <si>
    <t>Jubileehills (B)-1</t>
  </si>
  <si>
    <t>Jubileehills (G)-1</t>
  </si>
  <si>
    <t>Khairtabad (B)-1</t>
  </si>
  <si>
    <t>Khairtabad (G)-1</t>
  </si>
  <si>
    <t>MLT &amp; T&amp;HM</t>
  </si>
  <si>
    <t>Musheerabad (B)-1</t>
  </si>
  <si>
    <t>Musheerabad (G)-1</t>
  </si>
  <si>
    <t>Saidabad (B)-1</t>
  </si>
  <si>
    <t>Saidabad (B)-2</t>
  </si>
  <si>
    <t>Saidabad (G)-1</t>
  </si>
  <si>
    <t>Sanatnagar (B)-1</t>
  </si>
  <si>
    <t>Sanatnagar (G)-1</t>
  </si>
  <si>
    <t>Secunderabad Cont. (B)-1</t>
  </si>
  <si>
    <t>Secunderabad (B)-1</t>
  </si>
  <si>
    <t>Secunderabad (G)-1</t>
  </si>
  <si>
    <t>Yakutpura (B)-1</t>
  </si>
  <si>
    <t>Yakutpura (B)-2</t>
  </si>
  <si>
    <t>Yakutpura (G)-1</t>
  </si>
  <si>
    <t>Yakutpura (G)-2</t>
  </si>
  <si>
    <t>Rangareddy</t>
  </si>
  <si>
    <t>Rajendranagar (B)-1</t>
  </si>
  <si>
    <t>Rajendranagar G-1</t>
  </si>
  <si>
    <t>Hayathnagar B-1</t>
  </si>
  <si>
    <t>Hayathnagar G-1</t>
  </si>
  <si>
    <t>Ibrahimpatnam G-1</t>
  </si>
  <si>
    <t>Serilingampally (B)-1</t>
  </si>
  <si>
    <t>Balapur (B)-1</t>
  </si>
  <si>
    <t>Farooqnagar G-1</t>
  </si>
  <si>
    <t>Medchal</t>
  </si>
  <si>
    <t>Moinabad G-1</t>
  </si>
  <si>
    <t>Balanagar (B)-1</t>
  </si>
  <si>
    <t>Balanagar G-1</t>
  </si>
  <si>
    <t>Qutbullapur B-1</t>
  </si>
  <si>
    <t>Qutbullapur G-1</t>
  </si>
  <si>
    <t>Medchal (B)-1</t>
  </si>
  <si>
    <t>Medchal G-1</t>
  </si>
  <si>
    <t>Uppal G-1</t>
  </si>
  <si>
    <t>Malkajgiri G-1</t>
  </si>
  <si>
    <t>Vikarabad</t>
  </si>
  <si>
    <t>Vikarabad (B)-1</t>
  </si>
  <si>
    <t>Vikarabad (G)-1</t>
  </si>
  <si>
    <t>Tandur (B)-1</t>
  </si>
  <si>
    <t>Tandur (G)-1</t>
  </si>
  <si>
    <t>Kodangal (B)-1</t>
  </si>
  <si>
    <t>Pargi (B)-1</t>
  </si>
  <si>
    <t>Nalgonda</t>
  </si>
  <si>
    <t>Nalgonda (B)-1</t>
  </si>
  <si>
    <t>Nalgonda G-1</t>
  </si>
  <si>
    <t>Miryalaguda G-1</t>
  </si>
  <si>
    <t>Devarakoda (B)-1</t>
  </si>
  <si>
    <t>Nakrekal G-1</t>
  </si>
  <si>
    <t>Anumula (B) -1</t>
  </si>
  <si>
    <t>Suryapet</t>
  </si>
  <si>
    <t>Kodad (G)-1</t>
  </si>
  <si>
    <t>Huzurnagar (G)-1</t>
  </si>
  <si>
    <t>Suryapet (B)-1</t>
  </si>
  <si>
    <t>Thungathurthy (B)-1</t>
  </si>
  <si>
    <t>Yadadri</t>
  </si>
  <si>
    <t>Bhongir (B)-1</t>
  </si>
  <si>
    <t>Choutuppal (B)-1</t>
  </si>
  <si>
    <t>Alair (G)-1</t>
  </si>
  <si>
    <t>Warangal</t>
  </si>
  <si>
    <t>Warangal (G)-1</t>
  </si>
  <si>
    <t>Warangal girls 2</t>
  </si>
  <si>
    <t>Warangal (B)-1</t>
  </si>
  <si>
    <t>Wardhannapet (B)-1</t>
  </si>
  <si>
    <t>Narsampet (G)-1</t>
  </si>
  <si>
    <t>Hanamkonda</t>
  </si>
  <si>
    <t>Hanamkonda (G)-1</t>
  </si>
  <si>
    <t>Hanamkonda (B)-1</t>
  </si>
  <si>
    <t>ACP &amp; MLT</t>
  </si>
  <si>
    <t>Kazipet (B)-1</t>
  </si>
  <si>
    <t>Parkal (B)-1</t>
  </si>
  <si>
    <t>CEC &amp; MEC</t>
  </si>
  <si>
    <t>Jangaoan</t>
  </si>
  <si>
    <t>Jangaoan (B)-1</t>
  </si>
  <si>
    <t>Ghanpur (G)-1</t>
  </si>
  <si>
    <t>Mahabubabad</t>
  </si>
  <si>
    <t>Mahabubabad (B)-1</t>
  </si>
  <si>
    <t>Thorrur (G)-1</t>
  </si>
  <si>
    <t>Dornakal G-1</t>
  </si>
  <si>
    <t>Bhupalpally</t>
  </si>
  <si>
    <t>Bhupalpally (B)-1</t>
  </si>
  <si>
    <t>Mulugu</t>
  </si>
  <si>
    <t>Mulugu (G)-1</t>
  </si>
  <si>
    <t>Medak</t>
  </si>
  <si>
    <t>Medak (G)-1</t>
  </si>
  <si>
    <t>Narsapur (B)-1</t>
  </si>
  <si>
    <t>Sangareddy</t>
  </si>
  <si>
    <t>Sangareddy (B)-1</t>
  </si>
  <si>
    <t>Sangareddy G-1</t>
  </si>
  <si>
    <t>Andole (B)-1</t>
  </si>
  <si>
    <t>Andole (G)-1</t>
  </si>
  <si>
    <t>Algole (B)-1</t>
  </si>
  <si>
    <t>Algole (G)-1</t>
  </si>
  <si>
    <t>Kohir (G)-1</t>
  </si>
  <si>
    <t>Sadashivpet (B)-1</t>
  </si>
  <si>
    <t>Patancheru (B)-1</t>
  </si>
  <si>
    <t>Patancheru (G)-1</t>
  </si>
  <si>
    <t>Narayankhed (B)-1</t>
  </si>
  <si>
    <t>Narayankhed (G)-1</t>
  </si>
  <si>
    <t>Siddipet</t>
  </si>
  <si>
    <t>Siddipet (B)-1</t>
  </si>
  <si>
    <t>Siddipet G-1</t>
  </si>
  <si>
    <t>Gajwel (B)-1</t>
  </si>
  <si>
    <t>Gajwel (G)-1</t>
  </si>
  <si>
    <t>Dubbaka B-1</t>
  </si>
  <si>
    <t>Husnabad G-1</t>
  </si>
  <si>
    <t>Total</t>
  </si>
  <si>
    <t>TELANGANA MINORITIES RESIDENTIAL EDUCATIONAL INSTITUTIONS SOCIETY 
(TMREIS), HYDERABAD</t>
  </si>
  <si>
    <t>Class</t>
  </si>
  <si>
    <t>Minorities</t>
  </si>
  <si>
    <t>%</t>
  </si>
  <si>
    <t>Date: 11-07-2025</t>
  </si>
  <si>
    <t>Consolidate report of admission in class V &amp; Inter 1st Year in Minorities Category
 for the A.Y. 2025-2026, Dated: 11-07-2025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</si>
</sst>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rgb="FF000000"/>
      <name val="Calibri"/>
      <scheme val="minor"/>
    </font>
    <font>
      <b/>
      <sz val="13"/>
      <color rgb="FF000000"/>
      <name val="Times New Roman"/>
    </font>
    <font>
      <sz val="11"/>
      <name val="Calibri"/>
    </font>
    <font>
      <u/>
      <sz val="12"/>
      <color rgb="FF0563C1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  <font>
      <b/>
      <sz val="11"/>
      <color theme="1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rgb="FF000000"/>
      <name val="Times New Roman"/>
    </font>
    <font>
      <sz val="11"/>
      <color theme="1"/>
      <name val="Times New Roman"/>
    </font>
    <font>
      <sz val="14"/>
      <color theme="1"/>
      <name val="Times New Roman"/>
    </font>
    <font>
      <b/>
      <sz val="13"/>
      <color theme="1"/>
      <name val="Times New Roman"/>
    </font>
    <font>
      <sz val="12"/>
      <color rgb="FF000000"/>
      <name val="Times New Roman"/>
    </font>
    <font>
      <b/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3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4" fillId="0" borderId="11" xfId="0" applyFont="1" applyBorder="1" applyAlignment="1">
      <alignment horizontal="center" vertical="center" textRotation="90" wrapText="1"/>
    </xf>
    <xf numFmtId="1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7" fillId="2" borderId="11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wrapText="1"/>
    </xf>
    <xf numFmtId="1" fontId="8" fillId="2" borderId="11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 wrapText="1"/>
    </xf>
    <xf numFmtId="1" fontId="8" fillId="4" borderId="11" xfId="0" applyNumberFormat="1" applyFont="1" applyFill="1" applyBorder="1" applyAlignment="1">
      <alignment horizontal="center" vertical="center" wrapText="1"/>
    </xf>
    <xf numFmtId="1" fontId="8" fillId="4" borderId="11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1" fontId="8" fillId="3" borderId="11" xfId="0" applyNumberFormat="1" applyFont="1" applyFill="1" applyBorder="1" applyAlignment="1">
      <alignment horizontal="center" vertical="center" wrapText="1"/>
    </xf>
    <xf numFmtId="1" fontId="11" fillId="3" borderId="11" xfId="0" applyNumberFormat="1" applyFont="1" applyFill="1" applyBorder="1" applyAlignment="1">
      <alignment horizontal="center" wrapText="1"/>
    </xf>
    <xf numFmtId="1" fontId="11" fillId="3" borderId="11" xfId="0" applyNumberFormat="1" applyFont="1" applyFill="1" applyBorder="1" applyAlignment="1">
      <alignment horizontal="center" wrapText="1"/>
    </xf>
    <xf numFmtId="1" fontId="8" fillId="3" borderId="11" xfId="0" applyNumberFormat="1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1" fontId="12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5" xfId="0" applyFont="1" applyBorder="1" applyAlignment="1">
      <alignment horizontal="center" vertical="center" textRotation="90" wrapText="1"/>
    </xf>
    <xf numFmtId="0" fontId="14" fillId="0" borderId="15" xfId="0" applyFont="1" applyFill="1" applyBorder="1" applyAlignment="1">
      <alignment horizontal="center" vertical="center" textRotation="90" wrapText="1"/>
    </xf>
    <xf numFmtId="0" fontId="15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1" fontId="16" fillId="0" borderId="15" xfId="0" applyNumberFormat="1" applyFont="1" applyBorder="1" applyAlignment="1">
      <alignment horizontal="center" vertical="center" wrapText="1"/>
    </xf>
    <xf numFmtId="1" fontId="14" fillId="0" borderId="15" xfId="0" applyNumberFormat="1" applyFont="1" applyBorder="1" applyAlignment="1">
      <alignment horizontal="center" vertical="center"/>
    </xf>
    <xf numFmtId="1" fontId="16" fillId="0" borderId="15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6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7" xfId="0" applyFont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10" xfId="0" applyFont="1" applyBorder="1"/>
    <xf numFmtId="0" fontId="6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workbookViewId="0">
      <pane ySplit="5" topLeftCell="A131" activePane="bottomLeft" state="frozen"/>
      <selection pane="bottomLeft" activeCell="N5" sqref="N5"/>
    </sheetView>
  </sheetViews>
  <sheetFormatPr defaultColWidth="14.42578125" defaultRowHeight="15" customHeight="1"/>
  <cols>
    <col min="1" max="1" width="6.140625" customWidth="1"/>
    <col min="2" max="2" width="16" customWidth="1"/>
    <col min="3" max="3" width="24.7109375" customWidth="1"/>
    <col min="4" max="4" width="7.7109375" customWidth="1"/>
    <col min="5" max="5" width="8.140625" customWidth="1"/>
    <col min="6" max="6" width="7.5703125" customWidth="1"/>
    <col min="7" max="7" width="8.85546875" customWidth="1"/>
    <col min="8" max="8" width="18" customWidth="1"/>
    <col min="9" max="9" width="7.7109375" customWidth="1"/>
    <col min="10" max="10" width="7.28515625" customWidth="1"/>
    <col min="11" max="11" width="7.42578125" customWidth="1"/>
    <col min="12" max="12" width="9" customWidth="1"/>
  </cols>
  <sheetData>
    <row r="1" spans="1:12" ht="39.75" customHeight="1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45.75" customHeight="1">
      <c r="A2" s="51" t="s">
        <v>1</v>
      </c>
      <c r="B2" s="50"/>
      <c r="C2" s="50"/>
      <c r="D2" s="50"/>
      <c r="E2" s="50"/>
      <c r="F2" s="50"/>
      <c r="G2" s="50"/>
      <c r="H2" s="50"/>
      <c r="I2" s="50"/>
      <c r="J2" s="52" t="s">
        <v>271</v>
      </c>
      <c r="K2" s="53"/>
      <c r="L2" s="53"/>
    </row>
    <row r="3" spans="1:12" ht="21" customHeight="1">
      <c r="A3" s="54" t="s">
        <v>2</v>
      </c>
      <c r="B3" s="56" t="s">
        <v>3</v>
      </c>
      <c r="C3" s="57" t="s">
        <v>4</v>
      </c>
      <c r="D3" s="44" t="s">
        <v>5</v>
      </c>
      <c r="E3" s="45"/>
      <c r="F3" s="45"/>
      <c r="G3" s="48"/>
      <c r="H3" s="44" t="s">
        <v>6</v>
      </c>
      <c r="I3" s="45"/>
      <c r="J3" s="45"/>
      <c r="K3" s="45"/>
      <c r="L3" s="48"/>
    </row>
    <row r="4" spans="1:12" ht="21" customHeight="1">
      <c r="A4" s="55"/>
      <c r="B4" s="55"/>
      <c r="C4" s="58"/>
      <c r="D4" s="44" t="s">
        <v>7</v>
      </c>
      <c r="E4" s="48"/>
      <c r="F4" s="60" t="s">
        <v>8</v>
      </c>
      <c r="G4" s="48"/>
      <c r="H4" s="46" t="s">
        <v>9</v>
      </c>
      <c r="I4" s="44" t="s">
        <v>7</v>
      </c>
      <c r="J4" s="48"/>
      <c r="K4" s="44" t="s">
        <v>8</v>
      </c>
      <c r="L4" s="48"/>
    </row>
    <row r="5" spans="1:12" ht="60" customHeight="1">
      <c r="A5" s="47"/>
      <c r="B5" s="47"/>
      <c r="C5" s="59"/>
      <c r="D5" s="1" t="s">
        <v>10</v>
      </c>
      <c r="E5" s="1" t="s">
        <v>11</v>
      </c>
      <c r="F5" s="1" t="s">
        <v>10</v>
      </c>
      <c r="G5" s="1" t="s">
        <v>11</v>
      </c>
      <c r="H5" s="47"/>
      <c r="I5" s="1" t="s">
        <v>10</v>
      </c>
      <c r="J5" s="1" t="s">
        <v>11</v>
      </c>
      <c r="K5" s="1" t="s">
        <v>10</v>
      </c>
      <c r="L5" s="1" t="s">
        <v>11</v>
      </c>
    </row>
    <row r="6" spans="1:12" ht="18" customHeight="1">
      <c r="A6" s="2">
        <v>1</v>
      </c>
      <c r="B6" s="3" t="s">
        <v>12</v>
      </c>
      <c r="C6" s="4" t="s">
        <v>13</v>
      </c>
      <c r="D6" s="5">
        <v>30</v>
      </c>
      <c r="E6" s="6">
        <v>28</v>
      </c>
      <c r="F6" s="6">
        <v>10</v>
      </c>
      <c r="G6" s="7">
        <v>10</v>
      </c>
      <c r="H6" s="3" t="s">
        <v>14</v>
      </c>
      <c r="I6" s="8">
        <v>60</v>
      </c>
      <c r="J6" s="6">
        <v>27</v>
      </c>
      <c r="K6" s="8">
        <v>20</v>
      </c>
      <c r="L6" s="9">
        <v>20</v>
      </c>
    </row>
    <row r="7" spans="1:12" ht="18" customHeight="1">
      <c r="A7" s="2">
        <v>2</v>
      </c>
      <c r="B7" s="3" t="s">
        <v>12</v>
      </c>
      <c r="C7" s="4" t="s">
        <v>15</v>
      </c>
      <c r="D7" s="5">
        <v>30</v>
      </c>
      <c r="E7" s="7">
        <v>30</v>
      </c>
      <c r="F7" s="6">
        <v>10</v>
      </c>
      <c r="G7" s="7">
        <v>8</v>
      </c>
      <c r="H7" s="3" t="s">
        <v>16</v>
      </c>
      <c r="I7" s="8">
        <v>60</v>
      </c>
      <c r="J7" s="7">
        <v>40</v>
      </c>
      <c r="K7" s="8">
        <v>20</v>
      </c>
      <c r="L7" s="9">
        <v>20</v>
      </c>
    </row>
    <row r="8" spans="1:12" ht="18" customHeight="1">
      <c r="A8" s="2">
        <v>3</v>
      </c>
      <c r="B8" s="3" t="s">
        <v>12</v>
      </c>
      <c r="C8" s="4" t="s">
        <v>17</v>
      </c>
      <c r="D8" s="5">
        <v>60</v>
      </c>
      <c r="E8" s="7">
        <v>49</v>
      </c>
      <c r="F8" s="6">
        <v>20</v>
      </c>
      <c r="G8" s="7">
        <v>20</v>
      </c>
      <c r="H8" s="3" t="s">
        <v>16</v>
      </c>
      <c r="I8" s="8">
        <v>60</v>
      </c>
      <c r="J8" s="6">
        <v>22</v>
      </c>
      <c r="K8" s="8">
        <v>20</v>
      </c>
      <c r="L8" s="9">
        <v>20</v>
      </c>
    </row>
    <row r="9" spans="1:12" ht="18" customHeight="1">
      <c r="A9" s="2">
        <v>4</v>
      </c>
      <c r="B9" s="3" t="s">
        <v>12</v>
      </c>
      <c r="C9" s="4" t="s">
        <v>18</v>
      </c>
      <c r="D9" s="5">
        <v>30</v>
      </c>
      <c r="E9" s="7">
        <v>30</v>
      </c>
      <c r="F9" s="6">
        <v>10</v>
      </c>
      <c r="G9" s="7">
        <v>10</v>
      </c>
      <c r="H9" s="3" t="s">
        <v>16</v>
      </c>
      <c r="I9" s="8">
        <v>60</v>
      </c>
      <c r="J9" s="6">
        <v>53</v>
      </c>
      <c r="K9" s="8">
        <v>20</v>
      </c>
      <c r="L9" s="9">
        <v>20</v>
      </c>
    </row>
    <row r="10" spans="1:12" ht="18" customHeight="1">
      <c r="A10" s="2">
        <v>5</v>
      </c>
      <c r="B10" s="3" t="s">
        <v>12</v>
      </c>
      <c r="C10" s="4" t="s">
        <v>19</v>
      </c>
      <c r="D10" s="5">
        <v>30</v>
      </c>
      <c r="E10" s="6">
        <v>30</v>
      </c>
      <c r="F10" s="6">
        <v>10</v>
      </c>
      <c r="G10" s="7">
        <v>10</v>
      </c>
      <c r="H10" s="3" t="s">
        <v>20</v>
      </c>
      <c r="I10" s="8">
        <v>60</v>
      </c>
      <c r="J10" s="7">
        <v>33</v>
      </c>
      <c r="K10" s="8">
        <v>20</v>
      </c>
      <c r="L10" s="9">
        <v>20</v>
      </c>
    </row>
    <row r="11" spans="1:12" ht="18" customHeight="1">
      <c r="A11" s="2">
        <v>6</v>
      </c>
      <c r="B11" s="3" t="s">
        <v>12</v>
      </c>
      <c r="C11" s="4" t="s">
        <v>21</v>
      </c>
      <c r="D11" s="5">
        <v>30</v>
      </c>
      <c r="E11" s="6">
        <v>30</v>
      </c>
      <c r="F11" s="6">
        <v>10</v>
      </c>
      <c r="G11" s="7">
        <v>10</v>
      </c>
      <c r="H11" s="3" t="s">
        <v>20</v>
      </c>
      <c r="I11" s="8">
        <v>60</v>
      </c>
      <c r="J11" s="7">
        <v>45</v>
      </c>
      <c r="K11" s="8">
        <v>20</v>
      </c>
      <c r="L11" s="9">
        <v>20</v>
      </c>
    </row>
    <row r="12" spans="1:12" ht="18" customHeight="1">
      <c r="A12" s="2">
        <v>7</v>
      </c>
      <c r="B12" s="3" t="s">
        <v>22</v>
      </c>
      <c r="C12" s="4" t="s">
        <v>23</v>
      </c>
      <c r="D12" s="5">
        <v>60</v>
      </c>
      <c r="E12" s="6">
        <v>53</v>
      </c>
      <c r="F12" s="6">
        <v>20</v>
      </c>
      <c r="G12" s="7">
        <v>20</v>
      </c>
      <c r="H12" s="3" t="s">
        <v>16</v>
      </c>
      <c r="I12" s="8">
        <v>60</v>
      </c>
      <c r="J12" s="7">
        <v>39</v>
      </c>
      <c r="K12" s="8">
        <v>20</v>
      </c>
      <c r="L12" s="9">
        <v>20</v>
      </c>
    </row>
    <row r="13" spans="1:12" ht="18" customHeight="1">
      <c r="A13" s="2">
        <v>8</v>
      </c>
      <c r="B13" s="3" t="s">
        <v>22</v>
      </c>
      <c r="C13" s="4" t="s">
        <v>24</v>
      </c>
      <c r="D13" s="5">
        <v>30</v>
      </c>
      <c r="E13" s="6">
        <v>30</v>
      </c>
      <c r="F13" s="6">
        <v>10</v>
      </c>
      <c r="G13" s="7">
        <v>10</v>
      </c>
      <c r="H13" s="3" t="s">
        <v>16</v>
      </c>
      <c r="I13" s="8">
        <v>60</v>
      </c>
      <c r="J13" s="6">
        <v>35</v>
      </c>
      <c r="K13" s="8">
        <v>20</v>
      </c>
      <c r="L13" s="9">
        <v>20</v>
      </c>
    </row>
    <row r="14" spans="1:12" ht="18" customHeight="1">
      <c r="A14" s="2">
        <v>9</v>
      </c>
      <c r="B14" s="3" t="s">
        <v>22</v>
      </c>
      <c r="C14" s="4" t="s">
        <v>25</v>
      </c>
      <c r="D14" s="5">
        <v>60</v>
      </c>
      <c r="E14" s="7">
        <v>42</v>
      </c>
      <c r="F14" s="6">
        <v>20</v>
      </c>
      <c r="G14" s="7">
        <v>20</v>
      </c>
      <c r="H14" s="3" t="s">
        <v>16</v>
      </c>
      <c r="I14" s="8">
        <v>60</v>
      </c>
      <c r="J14" s="7">
        <v>36</v>
      </c>
      <c r="K14" s="8">
        <v>20</v>
      </c>
      <c r="L14" s="9">
        <v>20</v>
      </c>
    </row>
    <row r="15" spans="1:12" ht="18" customHeight="1">
      <c r="A15" s="2">
        <v>10</v>
      </c>
      <c r="B15" s="3" t="s">
        <v>22</v>
      </c>
      <c r="C15" s="4" t="s">
        <v>26</v>
      </c>
      <c r="D15" s="5">
        <v>30</v>
      </c>
      <c r="E15" s="6">
        <v>30</v>
      </c>
      <c r="F15" s="6">
        <v>10</v>
      </c>
      <c r="G15" s="7">
        <v>9</v>
      </c>
      <c r="H15" s="3" t="s">
        <v>16</v>
      </c>
      <c r="I15" s="8">
        <v>60</v>
      </c>
      <c r="J15" s="7">
        <v>56</v>
      </c>
      <c r="K15" s="8">
        <v>20</v>
      </c>
      <c r="L15" s="9">
        <v>18</v>
      </c>
    </row>
    <row r="16" spans="1:12" ht="18" customHeight="1">
      <c r="A16" s="2">
        <v>11</v>
      </c>
      <c r="B16" s="3" t="s">
        <v>22</v>
      </c>
      <c r="C16" s="4" t="s">
        <v>27</v>
      </c>
      <c r="D16" s="5">
        <v>30</v>
      </c>
      <c r="E16" s="6">
        <v>26</v>
      </c>
      <c r="F16" s="6">
        <v>10</v>
      </c>
      <c r="G16" s="7">
        <v>10</v>
      </c>
      <c r="H16" s="3" t="s">
        <v>16</v>
      </c>
      <c r="I16" s="8">
        <v>60</v>
      </c>
      <c r="J16" s="6">
        <v>38</v>
      </c>
      <c r="K16" s="8">
        <v>20</v>
      </c>
      <c r="L16" s="9">
        <v>20</v>
      </c>
    </row>
    <row r="17" spans="1:12" ht="18" customHeight="1">
      <c r="A17" s="2">
        <v>12</v>
      </c>
      <c r="B17" s="3" t="s">
        <v>28</v>
      </c>
      <c r="C17" s="4" t="s">
        <v>29</v>
      </c>
      <c r="D17" s="5">
        <v>60</v>
      </c>
      <c r="E17" s="6">
        <v>52</v>
      </c>
      <c r="F17" s="6">
        <v>20</v>
      </c>
      <c r="G17" s="7">
        <v>20</v>
      </c>
      <c r="H17" s="3" t="s">
        <v>16</v>
      </c>
      <c r="I17" s="8">
        <v>60</v>
      </c>
      <c r="J17" s="6">
        <v>28</v>
      </c>
      <c r="K17" s="8">
        <v>20</v>
      </c>
      <c r="L17" s="9">
        <v>17</v>
      </c>
    </row>
    <row r="18" spans="1:12" ht="18" customHeight="1">
      <c r="A18" s="2">
        <v>13</v>
      </c>
      <c r="B18" s="3" t="s">
        <v>28</v>
      </c>
      <c r="C18" s="4" t="s">
        <v>30</v>
      </c>
      <c r="D18" s="5">
        <v>60</v>
      </c>
      <c r="E18" s="6">
        <v>56</v>
      </c>
      <c r="F18" s="6">
        <v>20</v>
      </c>
      <c r="G18" s="7">
        <v>17</v>
      </c>
      <c r="H18" s="3" t="s">
        <v>31</v>
      </c>
      <c r="I18" s="10">
        <v>53</v>
      </c>
      <c r="J18" s="7">
        <v>8</v>
      </c>
      <c r="K18" s="8">
        <v>17</v>
      </c>
      <c r="L18" s="9">
        <v>11</v>
      </c>
    </row>
    <row r="19" spans="1:12" ht="18" customHeight="1">
      <c r="A19" s="2">
        <v>14</v>
      </c>
      <c r="B19" s="3" t="s">
        <v>28</v>
      </c>
      <c r="C19" s="4" t="s">
        <v>32</v>
      </c>
      <c r="D19" s="5">
        <v>60</v>
      </c>
      <c r="E19" s="6">
        <v>51</v>
      </c>
      <c r="F19" s="6">
        <v>20</v>
      </c>
      <c r="G19" s="7">
        <v>19</v>
      </c>
      <c r="H19" s="3" t="s">
        <v>20</v>
      </c>
      <c r="I19" s="11">
        <v>60</v>
      </c>
      <c r="J19" s="6">
        <v>31</v>
      </c>
      <c r="K19" s="8">
        <v>20</v>
      </c>
      <c r="L19" s="9">
        <v>18</v>
      </c>
    </row>
    <row r="20" spans="1:12" ht="18" customHeight="1">
      <c r="A20" s="2">
        <v>15</v>
      </c>
      <c r="B20" s="3" t="s">
        <v>28</v>
      </c>
      <c r="C20" s="4" t="s">
        <v>33</v>
      </c>
      <c r="D20" s="5">
        <v>60</v>
      </c>
      <c r="E20" s="6">
        <v>60</v>
      </c>
      <c r="F20" s="6">
        <v>20</v>
      </c>
      <c r="G20" s="7">
        <v>14</v>
      </c>
      <c r="H20" s="12" t="s">
        <v>34</v>
      </c>
      <c r="I20" s="8">
        <v>0</v>
      </c>
      <c r="J20" s="11">
        <v>0</v>
      </c>
      <c r="K20" s="8">
        <v>0</v>
      </c>
      <c r="L20" s="8">
        <v>0</v>
      </c>
    </row>
    <row r="21" spans="1:12" ht="18" customHeight="1">
      <c r="A21" s="2">
        <v>16</v>
      </c>
      <c r="B21" s="3" t="s">
        <v>35</v>
      </c>
      <c r="C21" s="4" t="s">
        <v>36</v>
      </c>
      <c r="D21" s="5">
        <v>60</v>
      </c>
      <c r="E21" s="7">
        <v>52</v>
      </c>
      <c r="F21" s="6">
        <v>20</v>
      </c>
      <c r="G21" s="7">
        <v>20</v>
      </c>
      <c r="H21" s="3" t="s">
        <v>16</v>
      </c>
      <c r="I21" s="8">
        <v>60</v>
      </c>
      <c r="J21" s="7">
        <v>46</v>
      </c>
      <c r="K21" s="8">
        <v>20</v>
      </c>
      <c r="L21" s="9">
        <v>19</v>
      </c>
    </row>
    <row r="22" spans="1:12" ht="18" customHeight="1">
      <c r="A22" s="2">
        <v>17</v>
      </c>
      <c r="B22" s="3" t="s">
        <v>35</v>
      </c>
      <c r="C22" s="4" t="s">
        <v>37</v>
      </c>
      <c r="D22" s="5">
        <v>30</v>
      </c>
      <c r="E22" s="6">
        <v>30</v>
      </c>
      <c r="F22" s="6">
        <v>10</v>
      </c>
      <c r="G22" s="7">
        <v>10</v>
      </c>
      <c r="H22" s="3" t="s">
        <v>16</v>
      </c>
      <c r="I22" s="8">
        <v>60</v>
      </c>
      <c r="J22" s="6">
        <v>38</v>
      </c>
      <c r="K22" s="8">
        <v>20</v>
      </c>
      <c r="L22" s="9">
        <v>17</v>
      </c>
    </row>
    <row r="23" spans="1:12" ht="18" customHeight="1">
      <c r="A23" s="2">
        <v>18</v>
      </c>
      <c r="B23" s="3" t="s">
        <v>35</v>
      </c>
      <c r="C23" s="4" t="s">
        <v>38</v>
      </c>
      <c r="D23" s="5">
        <v>60</v>
      </c>
      <c r="E23" s="7">
        <v>45</v>
      </c>
      <c r="F23" s="6">
        <v>20</v>
      </c>
      <c r="G23" s="7">
        <v>20</v>
      </c>
      <c r="H23" s="3" t="s">
        <v>20</v>
      </c>
      <c r="I23" s="8">
        <v>60</v>
      </c>
      <c r="J23" s="7">
        <v>26</v>
      </c>
      <c r="K23" s="8">
        <v>20</v>
      </c>
      <c r="L23" s="9">
        <v>19</v>
      </c>
    </row>
    <row r="24" spans="1:12" ht="18" customHeight="1">
      <c r="A24" s="2">
        <v>19</v>
      </c>
      <c r="B24" s="3" t="s">
        <v>39</v>
      </c>
      <c r="C24" s="4" t="s">
        <v>40</v>
      </c>
      <c r="D24" s="5">
        <v>60</v>
      </c>
      <c r="E24" s="13">
        <v>60</v>
      </c>
      <c r="F24" s="6">
        <v>20</v>
      </c>
      <c r="G24" s="14">
        <v>20</v>
      </c>
      <c r="H24" s="15" t="s">
        <v>41</v>
      </c>
      <c r="I24" s="8">
        <v>61</v>
      </c>
      <c r="J24" s="13">
        <v>61</v>
      </c>
      <c r="K24" s="8">
        <v>19</v>
      </c>
      <c r="L24" s="9">
        <v>19</v>
      </c>
    </row>
    <row r="25" spans="1:12" ht="18" customHeight="1">
      <c r="A25" s="2">
        <v>20</v>
      </c>
      <c r="B25" s="3" t="s">
        <v>39</v>
      </c>
      <c r="C25" s="4" t="s">
        <v>42</v>
      </c>
      <c r="D25" s="5">
        <v>60</v>
      </c>
      <c r="E25" s="13">
        <v>60</v>
      </c>
      <c r="F25" s="6">
        <v>20</v>
      </c>
      <c r="G25" s="14">
        <v>20</v>
      </c>
      <c r="H25" s="3" t="s">
        <v>16</v>
      </c>
      <c r="I25" s="8">
        <v>60</v>
      </c>
      <c r="J25" s="13">
        <v>33</v>
      </c>
      <c r="K25" s="8">
        <v>20</v>
      </c>
      <c r="L25" s="9">
        <v>20</v>
      </c>
    </row>
    <row r="26" spans="1:12" ht="18" customHeight="1">
      <c r="A26" s="2">
        <v>21</v>
      </c>
      <c r="B26" s="3" t="s">
        <v>39</v>
      </c>
      <c r="C26" s="4" t="s">
        <v>43</v>
      </c>
      <c r="D26" s="5">
        <v>30</v>
      </c>
      <c r="E26" s="14">
        <v>29</v>
      </c>
      <c r="F26" s="6">
        <v>10</v>
      </c>
      <c r="G26" s="14">
        <v>10</v>
      </c>
      <c r="H26" s="3" t="s">
        <v>20</v>
      </c>
      <c r="I26" s="8">
        <v>60</v>
      </c>
      <c r="J26" s="14">
        <v>22</v>
      </c>
      <c r="K26" s="8">
        <v>20</v>
      </c>
      <c r="L26" s="9">
        <v>15</v>
      </c>
    </row>
    <row r="27" spans="1:12" ht="18" customHeight="1">
      <c r="A27" s="2">
        <v>22</v>
      </c>
      <c r="B27" s="3" t="s">
        <v>39</v>
      </c>
      <c r="C27" s="4" t="s">
        <v>44</v>
      </c>
      <c r="D27" s="5">
        <v>60</v>
      </c>
      <c r="E27" s="14">
        <v>57</v>
      </c>
      <c r="F27" s="6">
        <v>20</v>
      </c>
      <c r="G27" s="14">
        <v>20</v>
      </c>
      <c r="H27" s="3" t="s">
        <v>45</v>
      </c>
      <c r="I27" s="8">
        <v>53</v>
      </c>
      <c r="J27" s="14">
        <v>43</v>
      </c>
      <c r="K27" s="8">
        <v>17</v>
      </c>
      <c r="L27" s="9">
        <v>17</v>
      </c>
    </row>
    <row r="28" spans="1:12" ht="18" customHeight="1">
      <c r="A28" s="2">
        <v>23</v>
      </c>
      <c r="B28" s="3" t="s">
        <v>39</v>
      </c>
      <c r="C28" s="4" t="s">
        <v>46</v>
      </c>
      <c r="D28" s="16">
        <v>30</v>
      </c>
      <c r="E28" s="14">
        <v>30</v>
      </c>
      <c r="F28" s="7">
        <v>10</v>
      </c>
      <c r="G28" s="14">
        <v>10</v>
      </c>
      <c r="H28" s="3" t="s">
        <v>16</v>
      </c>
      <c r="I28" s="8">
        <v>60</v>
      </c>
      <c r="J28" s="14">
        <v>53</v>
      </c>
      <c r="K28" s="8">
        <v>20</v>
      </c>
      <c r="L28" s="9">
        <v>20</v>
      </c>
    </row>
    <row r="29" spans="1:12" ht="18" customHeight="1">
      <c r="A29" s="2">
        <v>24</v>
      </c>
      <c r="B29" s="3" t="s">
        <v>39</v>
      </c>
      <c r="C29" s="4" t="s">
        <v>47</v>
      </c>
      <c r="D29" s="5">
        <v>30</v>
      </c>
      <c r="E29" s="14">
        <v>40</v>
      </c>
      <c r="F29" s="6">
        <v>10</v>
      </c>
      <c r="G29" s="14">
        <v>10</v>
      </c>
      <c r="H29" s="3" t="s">
        <v>48</v>
      </c>
      <c r="I29" s="9">
        <v>60</v>
      </c>
      <c r="J29" s="14">
        <v>57</v>
      </c>
      <c r="K29" s="9">
        <v>20</v>
      </c>
      <c r="L29" s="9">
        <v>20</v>
      </c>
    </row>
    <row r="30" spans="1:12" ht="18" customHeight="1">
      <c r="A30" s="2">
        <v>25</v>
      </c>
      <c r="B30" s="3" t="s">
        <v>39</v>
      </c>
      <c r="C30" s="4" t="s">
        <v>49</v>
      </c>
      <c r="D30" s="5">
        <v>30</v>
      </c>
      <c r="E30" s="13">
        <v>45</v>
      </c>
      <c r="F30" s="6">
        <v>10</v>
      </c>
      <c r="G30" s="14">
        <v>10</v>
      </c>
      <c r="H30" s="3" t="s">
        <v>16</v>
      </c>
      <c r="I30" s="8">
        <v>60</v>
      </c>
      <c r="J30" s="14">
        <v>47</v>
      </c>
      <c r="K30" s="8">
        <v>20</v>
      </c>
      <c r="L30" s="9">
        <v>20</v>
      </c>
    </row>
    <row r="31" spans="1:12" ht="18" customHeight="1">
      <c r="A31" s="2">
        <v>26</v>
      </c>
      <c r="B31" s="3" t="s">
        <v>39</v>
      </c>
      <c r="C31" s="4" t="s">
        <v>50</v>
      </c>
      <c r="D31" s="5">
        <v>30</v>
      </c>
      <c r="E31" s="14">
        <v>30</v>
      </c>
      <c r="F31" s="6">
        <v>10</v>
      </c>
      <c r="G31" s="14">
        <v>10</v>
      </c>
      <c r="H31" s="3" t="s">
        <v>20</v>
      </c>
      <c r="I31" s="8">
        <v>60</v>
      </c>
      <c r="J31" s="14">
        <v>16</v>
      </c>
      <c r="K31" s="8">
        <v>20</v>
      </c>
      <c r="L31" s="9">
        <v>18</v>
      </c>
    </row>
    <row r="32" spans="1:12" ht="18" customHeight="1">
      <c r="A32" s="2">
        <v>27</v>
      </c>
      <c r="B32" s="3" t="s">
        <v>39</v>
      </c>
      <c r="C32" s="4" t="s">
        <v>51</v>
      </c>
      <c r="D32" s="5">
        <v>60</v>
      </c>
      <c r="E32" s="13">
        <v>49</v>
      </c>
      <c r="F32" s="6">
        <v>20</v>
      </c>
      <c r="G32" s="14">
        <v>20</v>
      </c>
      <c r="H32" s="3" t="s">
        <v>16</v>
      </c>
      <c r="I32" s="8">
        <v>60</v>
      </c>
      <c r="J32" s="14">
        <v>46</v>
      </c>
      <c r="K32" s="8">
        <v>20</v>
      </c>
      <c r="L32" s="9">
        <v>20</v>
      </c>
    </row>
    <row r="33" spans="1:12" ht="18" customHeight="1">
      <c r="A33" s="2">
        <v>28</v>
      </c>
      <c r="B33" s="3" t="s">
        <v>39</v>
      </c>
      <c r="C33" s="4" t="s">
        <v>52</v>
      </c>
      <c r="D33" s="5">
        <v>60</v>
      </c>
      <c r="E33" s="13">
        <v>55</v>
      </c>
      <c r="F33" s="6">
        <v>20</v>
      </c>
      <c r="G33" s="14">
        <v>20</v>
      </c>
      <c r="H33" s="3" t="s">
        <v>16</v>
      </c>
      <c r="I33" s="8">
        <v>60</v>
      </c>
      <c r="J33" s="14">
        <v>55</v>
      </c>
      <c r="K33" s="8">
        <v>20</v>
      </c>
      <c r="L33" s="9">
        <v>20</v>
      </c>
    </row>
    <row r="34" spans="1:12" ht="18" customHeight="1">
      <c r="A34" s="2">
        <v>29</v>
      </c>
      <c r="B34" s="3" t="s">
        <v>39</v>
      </c>
      <c r="C34" s="4" t="s">
        <v>53</v>
      </c>
      <c r="D34" s="5">
        <v>60</v>
      </c>
      <c r="E34" s="13">
        <v>51</v>
      </c>
      <c r="F34" s="6">
        <v>20</v>
      </c>
      <c r="G34" s="14">
        <v>14</v>
      </c>
      <c r="H34" s="3" t="s">
        <v>16</v>
      </c>
      <c r="I34" s="8">
        <v>60</v>
      </c>
      <c r="J34" s="13">
        <v>38</v>
      </c>
      <c r="K34" s="8">
        <v>20</v>
      </c>
      <c r="L34" s="9">
        <v>20</v>
      </c>
    </row>
    <row r="35" spans="1:12" ht="18" customHeight="1">
      <c r="A35" s="2">
        <v>30</v>
      </c>
      <c r="B35" s="3" t="s">
        <v>39</v>
      </c>
      <c r="C35" s="4" t="s">
        <v>54</v>
      </c>
      <c r="D35" s="5">
        <v>30</v>
      </c>
      <c r="E35" s="14">
        <v>24</v>
      </c>
      <c r="F35" s="6">
        <v>10</v>
      </c>
      <c r="G35" s="14">
        <v>10</v>
      </c>
      <c r="H35" s="3" t="s">
        <v>16</v>
      </c>
      <c r="I35" s="8">
        <v>60</v>
      </c>
      <c r="J35" s="14">
        <v>39</v>
      </c>
      <c r="K35" s="8">
        <v>20</v>
      </c>
      <c r="L35" s="9">
        <v>20</v>
      </c>
    </row>
    <row r="36" spans="1:12" ht="18" customHeight="1">
      <c r="A36" s="2">
        <v>31</v>
      </c>
      <c r="B36" s="3" t="s">
        <v>39</v>
      </c>
      <c r="C36" s="4" t="s">
        <v>55</v>
      </c>
      <c r="D36" s="5">
        <v>30</v>
      </c>
      <c r="E36" s="13">
        <v>30</v>
      </c>
      <c r="F36" s="6">
        <v>10</v>
      </c>
      <c r="G36" s="14">
        <v>9</v>
      </c>
      <c r="H36" s="3" t="s">
        <v>16</v>
      </c>
      <c r="I36" s="8">
        <v>60</v>
      </c>
      <c r="J36" s="14">
        <v>39</v>
      </c>
      <c r="K36" s="8">
        <v>20</v>
      </c>
      <c r="L36" s="9">
        <v>20</v>
      </c>
    </row>
    <row r="37" spans="1:12" ht="18" customHeight="1">
      <c r="A37" s="2">
        <v>32</v>
      </c>
      <c r="B37" s="3" t="s">
        <v>39</v>
      </c>
      <c r="C37" s="4" t="s">
        <v>56</v>
      </c>
      <c r="D37" s="5">
        <v>60</v>
      </c>
      <c r="E37" s="13">
        <v>60</v>
      </c>
      <c r="F37" s="6">
        <v>20</v>
      </c>
      <c r="G37" s="14">
        <v>20</v>
      </c>
      <c r="H37" s="3" t="s">
        <v>16</v>
      </c>
      <c r="I37" s="8">
        <v>60</v>
      </c>
      <c r="J37" s="14">
        <v>60</v>
      </c>
      <c r="K37" s="8">
        <v>20</v>
      </c>
      <c r="L37" s="9">
        <v>20</v>
      </c>
    </row>
    <row r="38" spans="1:12" ht="18" customHeight="1">
      <c r="A38" s="2">
        <v>33</v>
      </c>
      <c r="B38" s="3" t="s">
        <v>39</v>
      </c>
      <c r="C38" s="4" t="s">
        <v>57</v>
      </c>
      <c r="D38" s="5">
        <v>60</v>
      </c>
      <c r="E38" s="14">
        <v>57</v>
      </c>
      <c r="F38" s="6">
        <v>20</v>
      </c>
      <c r="G38" s="14">
        <v>20</v>
      </c>
      <c r="H38" s="3" t="s">
        <v>16</v>
      </c>
      <c r="I38" s="8">
        <v>60</v>
      </c>
      <c r="J38" s="13">
        <v>38</v>
      </c>
      <c r="K38" s="8">
        <v>20</v>
      </c>
      <c r="L38" s="9">
        <v>20</v>
      </c>
    </row>
    <row r="39" spans="1:12" ht="18" customHeight="1">
      <c r="A39" s="2">
        <v>34</v>
      </c>
      <c r="B39" s="3" t="s">
        <v>39</v>
      </c>
      <c r="C39" s="4" t="s">
        <v>58</v>
      </c>
      <c r="D39" s="5">
        <v>60</v>
      </c>
      <c r="E39" s="13">
        <v>58</v>
      </c>
      <c r="F39" s="6">
        <v>20</v>
      </c>
      <c r="G39" s="14">
        <v>20</v>
      </c>
      <c r="H39" s="3" t="s">
        <v>16</v>
      </c>
      <c r="I39" s="8">
        <v>60</v>
      </c>
      <c r="J39" s="14">
        <v>39</v>
      </c>
      <c r="K39" s="8">
        <v>20</v>
      </c>
      <c r="L39" s="9">
        <v>20</v>
      </c>
    </row>
    <row r="40" spans="1:12" ht="18" customHeight="1">
      <c r="A40" s="2">
        <v>35</v>
      </c>
      <c r="B40" s="3" t="s">
        <v>39</v>
      </c>
      <c r="C40" s="4" t="s">
        <v>59</v>
      </c>
      <c r="D40" s="5">
        <v>60</v>
      </c>
      <c r="E40" s="14">
        <v>60</v>
      </c>
      <c r="F40" s="6">
        <v>20</v>
      </c>
      <c r="G40" s="14">
        <v>20</v>
      </c>
      <c r="H40" s="3" t="s">
        <v>16</v>
      </c>
      <c r="I40" s="8">
        <v>60</v>
      </c>
      <c r="J40" s="14">
        <v>53</v>
      </c>
      <c r="K40" s="8">
        <v>20</v>
      </c>
      <c r="L40" s="9">
        <v>20</v>
      </c>
    </row>
    <row r="41" spans="1:12" ht="18" customHeight="1">
      <c r="A41" s="2">
        <v>36</v>
      </c>
      <c r="B41" s="3" t="s">
        <v>60</v>
      </c>
      <c r="C41" s="4" t="s">
        <v>61</v>
      </c>
      <c r="D41" s="5">
        <v>60</v>
      </c>
      <c r="E41" s="7">
        <v>60</v>
      </c>
      <c r="F41" s="6">
        <v>20</v>
      </c>
      <c r="G41" s="7">
        <v>20</v>
      </c>
      <c r="H41" s="3" t="s">
        <v>16</v>
      </c>
      <c r="I41" s="8">
        <v>60</v>
      </c>
      <c r="J41" s="6">
        <v>60</v>
      </c>
      <c r="K41" s="8">
        <v>20</v>
      </c>
      <c r="L41" s="9">
        <v>20</v>
      </c>
    </row>
    <row r="42" spans="1:12" ht="18" customHeight="1">
      <c r="A42" s="2">
        <v>37</v>
      </c>
      <c r="B42" s="3" t="s">
        <v>60</v>
      </c>
      <c r="C42" s="4" t="s">
        <v>62</v>
      </c>
      <c r="D42" s="5">
        <v>60</v>
      </c>
      <c r="E42" s="7">
        <v>60</v>
      </c>
      <c r="F42" s="6">
        <v>20</v>
      </c>
      <c r="G42" s="7">
        <v>20</v>
      </c>
      <c r="H42" s="3" t="s">
        <v>16</v>
      </c>
      <c r="I42" s="8">
        <v>60</v>
      </c>
      <c r="J42" s="7">
        <v>57</v>
      </c>
      <c r="K42" s="8">
        <v>20</v>
      </c>
      <c r="L42" s="9">
        <v>20</v>
      </c>
    </row>
    <row r="43" spans="1:12" ht="18" customHeight="1">
      <c r="A43" s="2">
        <v>38</v>
      </c>
      <c r="B43" s="3" t="s">
        <v>60</v>
      </c>
      <c r="C43" s="4" t="s">
        <v>63</v>
      </c>
      <c r="D43" s="5">
        <v>60</v>
      </c>
      <c r="E43" s="7">
        <v>64</v>
      </c>
      <c r="F43" s="6">
        <v>20</v>
      </c>
      <c r="G43" s="7">
        <v>20</v>
      </c>
      <c r="H43" s="3" t="s">
        <v>16</v>
      </c>
      <c r="I43" s="8">
        <v>60</v>
      </c>
      <c r="J43" s="7">
        <v>65</v>
      </c>
      <c r="K43" s="8">
        <v>20</v>
      </c>
      <c r="L43" s="9">
        <v>20</v>
      </c>
    </row>
    <row r="44" spans="1:12" ht="18" customHeight="1">
      <c r="A44" s="2">
        <v>39</v>
      </c>
      <c r="B44" s="3" t="s">
        <v>60</v>
      </c>
      <c r="C44" s="4" t="s">
        <v>64</v>
      </c>
      <c r="D44" s="5">
        <v>60</v>
      </c>
      <c r="E44" s="6">
        <v>60</v>
      </c>
      <c r="F44" s="6">
        <v>20</v>
      </c>
      <c r="G44" s="7">
        <v>19</v>
      </c>
      <c r="H44" s="3" t="s">
        <v>16</v>
      </c>
      <c r="I44" s="8">
        <v>60</v>
      </c>
      <c r="J44" s="7">
        <v>42</v>
      </c>
      <c r="K44" s="8">
        <v>20</v>
      </c>
      <c r="L44" s="9">
        <v>16</v>
      </c>
    </row>
    <row r="45" spans="1:12" ht="18" customHeight="1">
      <c r="A45" s="2">
        <v>40</v>
      </c>
      <c r="B45" s="3" t="s">
        <v>60</v>
      </c>
      <c r="C45" s="4" t="s">
        <v>65</v>
      </c>
      <c r="D45" s="5">
        <v>30</v>
      </c>
      <c r="E45" s="6">
        <v>30</v>
      </c>
      <c r="F45" s="6">
        <v>10</v>
      </c>
      <c r="G45" s="7">
        <v>10</v>
      </c>
      <c r="H45" s="3" t="s">
        <v>16</v>
      </c>
      <c r="I45" s="8">
        <v>60</v>
      </c>
      <c r="J45" s="7">
        <v>46</v>
      </c>
      <c r="K45" s="8">
        <v>20</v>
      </c>
      <c r="L45" s="9">
        <v>20</v>
      </c>
    </row>
    <row r="46" spans="1:12" ht="18" customHeight="1">
      <c r="A46" s="2">
        <v>41</v>
      </c>
      <c r="B46" s="3" t="s">
        <v>60</v>
      </c>
      <c r="C46" s="4" t="s">
        <v>66</v>
      </c>
      <c r="D46" s="5">
        <v>30</v>
      </c>
      <c r="E46" s="7">
        <v>28</v>
      </c>
      <c r="F46" s="6">
        <v>10</v>
      </c>
      <c r="G46" s="7">
        <v>10</v>
      </c>
      <c r="H46" s="3" t="s">
        <v>67</v>
      </c>
      <c r="I46" s="8">
        <v>60</v>
      </c>
      <c r="J46" s="7">
        <v>33</v>
      </c>
      <c r="K46" s="8">
        <v>20</v>
      </c>
      <c r="L46" s="9">
        <v>17</v>
      </c>
    </row>
    <row r="47" spans="1:12" ht="18" customHeight="1">
      <c r="A47" s="2">
        <v>42</v>
      </c>
      <c r="B47" s="3" t="s">
        <v>68</v>
      </c>
      <c r="C47" s="4" t="s">
        <v>69</v>
      </c>
      <c r="D47" s="5">
        <v>60</v>
      </c>
      <c r="E47" s="6">
        <v>57</v>
      </c>
      <c r="F47" s="6">
        <v>20</v>
      </c>
      <c r="G47" s="7">
        <v>20</v>
      </c>
      <c r="H47" s="3" t="s">
        <v>16</v>
      </c>
      <c r="I47" s="8">
        <v>60</v>
      </c>
      <c r="J47" s="6">
        <v>47</v>
      </c>
      <c r="K47" s="8">
        <v>20</v>
      </c>
      <c r="L47" s="9">
        <v>20</v>
      </c>
    </row>
    <row r="48" spans="1:12" ht="18" customHeight="1">
      <c r="A48" s="2">
        <v>43</v>
      </c>
      <c r="B48" s="3" t="s">
        <v>68</v>
      </c>
      <c r="C48" s="4" t="s">
        <v>70</v>
      </c>
      <c r="D48" s="5">
        <v>60</v>
      </c>
      <c r="E48" s="7">
        <v>54</v>
      </c>
      <c r="F48" s="6">
        <v>20</v>
      </c>
      <c r="G48" s="7">
        <v>15</v>
      </c>
      <c r="H48" s="3" t="s">
        <v>67</v>
      </c>
      <c r="I48" s="8">
        <v>60</v>
      </c>
      <c r="J48" s="6">
        <v>42</v>
      </c>
      <c r="K48" s="8">
        <v>20</v>
      </c>
      <c r="L48" s="9">
        <v>20</v>
      </c>
    </row>
    <row r="49" spans="1:12" ht="18" customHeight="1">
      <c r="A49" s="2">
        <v>44</v>
      </c>
      <c r="B49" s="3" t="s">
        <v>68</v>
      </c>
      <c r="C49" s="4" t="s">
        <v>71</v>
      </c>
      <c r="D49" s="5">
        <v>60</v>
      </c>
      <c r="E49" s="6">
        <v>51</v>
      </c>
      <c r="F49" s="6">
        <v>20</v>
      </c>
      <c r="G49" s="7">
        <v>20</v>
      </c>
      <c r="H49" s="3" t="s">
        <v>45</v>
      </c>
      <c r="I49" s="8">
        <v>53</v>
      </c>
      <c r="J49" s="7">
        <v>42</v>
      </c>
      <c r="K49" s="8">
        <v>17</v>
      </c>
      <c r="L49" s="9">
        <v>17</v>
      </c>
    </row>
    <row r="50" spans="1:12" ht="18" customHeight="1">
      <c r="A50" s="2">
        <v>45</v>
      </c>
      <c r="B50" s="3" t="s">
        <v>68</v>
      </c>
      <c r="C50" s="4" t="s">
        <v>72</v>
      </c>
      <c r="D50" s="5">
        <v>60</v>
      </c>
      <c r="E50" s="7">
        <v>55</v>
      </c>
      <c r="F50" s="6">
        <v>20</v>
      </c>
      <c r="G50" s="7">
        <v>20</v>
      </c>
      <c r="H50" s="3" t="s">
        <v>16</v>
      </c>
      <c r="I50" s="8">
        <v>60</v>
      </c>
      <c r="J50" s="6">
        <v>36</v>
      </c>
      <c r="K50" s="8">
        <v>20</v>
      </c>
      <c r="L50" s="9">
        <v>20</v>
      </c>
    </row>
    <row r="51" spans="1:12" ht="18" customHeight="1">
      <c r="A51" s="2">
        <v>46</v>
      </c>
      <c r="B51" s="3" t="s">
        <v>68</v>
      </c>
      <c r="C51" s="4" t="s">
        <v>73</v>
      </c>
      <c r="D51" s="5">
        <v>60</v>
      </c>
      <c r="E51" s="6">
        <v>54</v>
      </c>
      <c r="F51" s="6">
        <v>20</v>
      </c>
      <c r="G51" s="7">
        <v>20</v>
      </c>
      <c r="H51" s="3" t="s">
        <v>16</v>
      </c>
      <c r="I51" s="8">
        <v>60</v>
      </c>
      <c r="J51" s="6">
        <v>63</v>
      </c>
      <c r="K51" s="8">
        <v>20</v>
      </c>
      <c r="L51" s="9">
        <v>20</v>
      </c>
    </row>
    <row r="52" spans="1:12" ht="18" customHeight="1">
      <c r="A52" s="2">
        <v>47</v>
      </c>
      <c r="B52" s="3" t="s">
        <v>68</v>
      </c>
      <c r="C52" s="4" t="s">
        <v>74</v>
      </c>
      <c r="D52" s="5">
        <v>60</v>
      </c>
      <c r="E52" s="6">
        <v>51</v>
      </c>
      <c r="F52" s="6">
        <v>20</v>
      </c>
      <c r="G52" s="7">
        <v>20</v>
      </c>
      <c r="H52" s="3" t="s">
        <v>20</v>
      </c>
      <c r="I52" s="8">
        <v>60</v>
      </c>
      <c r="J52" s="6">
        <v>40</v>
      </c>
      <c r="K52" s="8">
        <v>20</v>
      </c>
      <c r="L52" s="9">
        <v>20</v>
      </c>
    </row>
    <row r="53" spans="1:12" ht="18" customHeight="1">
      <c r="A53" s="2">
        <v>48</v>
      </c>
      <c r="B53" s="3" t="s">
        <v>68</v>
      </c>
      <c r="C53" s="4" t="s">
        <v>75</v>
      </c>
      <c r="D53" s="5">
        <v>30</v>
      </c>
      <c r="E53" s="6">
        <v>30</v>
      </c>
      <c r="F53" s="6">
        <v>10</v>
      </c>
      <c r="G53" s="7">
        <v>10</v>
      </c>
      <c r="H53" s="3" t="s">
        <v>16</v>
      </c>
      <c r="I53" s="8">
        <v>60</v>
      </c>
      <c r="J53" s="7">
        <v>36</v>
      </c>
      <c r="K53" s="8">
        <v>20</v>
      </c>
      <c r="L53" s="9">
        <v>20</v>
      </c>
    </row>
    <row r="54" spans="1:12" ht="18" customHeight="1">
      <c r="A54" s="2">
        <v>49</v>
      </c>
      <c r="B54" s="3" t="s">
        <v>68</v>
      </c>
      <c r="C54" s="4" t="s">
        <v>76</v>
      </c>
      <c r="D54" s="5">
        <v>60</v>
      </c>
      <c r="E54" s="6">
        <v>54</v>
      </c>
      <c r="F54" s="6">
        <v>20</v>
      </c>
      <c r="G54" s="7">
        <v>17</v>
      </c>
      <c r="H54" s="3" t="s">
        <v>67</v>
      </c>
      <c r="I54" s="8">
        <v>60</v>
      </c>
      <c r="J54" s="6">
        <v>36</v>
      </c>
      <c r="K54" s="8">
        <v>20</v>
      </c>
      <c r="L54" s="9">
        <v>20</v>
      </c>
    </row>
    <row r="55" spans="1:12" ht="18" customHeight="1">
      <c r="A55" s="2">
        <v>50</v>
      </c>
      <c r="B55" s="3" t="s">
        <v>68</v>
      </c>
      <c r="C55" s="4" t="s">
        <v>77</v>
      </c>
      <c r="D55" s="5">
        <v>60</v>
      </c>
      <c r="E55" s="7">
        <v>48</v>
      </c>
      <c r="F55" s="6">
        <v>20</v>
      </c>
      <c r="G55" s="7">
        <v>20</v>
      </c>
      <c r="H55" s="3" t="s">
        <v>20</v>
      </c>
      <c r="I55" s="8">
        <v>60</v>
      </c>
      <c r="J55" s="7">
        <v>32</v>
      </c>
      <c r="K55" s="8">
        <v>20</v>
      </c>
      <c r="L55" s="9">
        <v>20</v>
      </c>
    </row>
    <row r="56" spans="1:12" ht="18" customHeight="1">
      <c r="A56" s="2">
        <v>51</v>
      </c>
      <c r="B56" s="3" t="s">
        <v>78</v>
      </c>
      <c r="C56" s="4" t="s">
        <v>79</v>
      </c>
      <c r="D56" s="5">
        <v>30</v>
      </c>
      <c r="E56" s="6">
        <v>26</v>
      </c>
      <c r="F56" s="6">
        <v>10</v>
      </c>
      <c r="G56" s="7">
        <v>10</v>
      </c>
      <c r="H56" s="3" t="s">
        <v>67</v>
      </c>
      <c r="I56" s="8">
        <v>60</v>
      </c>
      <c r="J56" s="7">
        <v>54</v>
      </c>
      <c r="K56" s="8">
        <v>20</v>
      </c>
      <c r="L56" s="9">
        <v>20</v>
      </c>
    </row>
    <row r="57" spans="1:12" ht="18" customHeight="1">
      <c r="A57" s="2">
        <v>52</v>
      </c>
      <c r="B57" s="3" t="s">
        <v>78</v>
      </c>
      <c r="C57" s="4" t="s">
        <v>80</v>
      </c>
      <c r="D57" s="5">
        <v>60</v>
      </c>
      <c r="E57" s="6">
        <v>52</v>
      </c>
      <c r="F57" s="6">
        <v>20</v>
      </c>
      <c r="G57" s="7">
        <v>12</v>
      </c>
      <c r="H57" s="3" t="s">
        <v>16</v>
      </c>
      <c r="I57" s="8">
        <v>60</v>
      </c>
      <c r="J57" s="7">
        <v>55</v>
      </c>
      <c r="K57" s="8">
        <v>20</v>
      </c>
      <c r="L57" s="9">
        <v>20</v>
      </c>
    </row>
    <row r="58" spans="1:12" ht="18" customHeight="1">
      <c r="A58" s="17">
        <v>53</v>
      </c>
      <c r="B58" s="18" t="s">
        <v>78</v>
      </c>
      <c r="C58" s="19" t="s">
        <v>81</v>
      </c>
      <c r="D58" s="5">
        <v>30</v>
      </c>
      <c r="E58" s="7">
        <v>27</v>
      </c>
      <c r="F58" s="6">
        <v>10</v>
      </c>
      <c r="G58" s="7">
        <v>10</v>
      </c>
      <c r="H58" s="3" t="s">
        <v>16</v>
      </c>
      <c r="I58" s="8">
        <v>60</v>
      </c>
      <c r="J58" s="7">
        <v>47</v>
      </c>
      <c r="K58" s="8">
        <v>20</v>
      </c>
      <c r="L58" s="9">
        <v>19</v>
      </c>
    </row>
    <row r="59" spans="1:12" ht="18" customHeight="1">
      <c r="A59" s="2">
        <v>54</v>
      </c>
      <c r="B59" s="3" t="s">
        <v>82</v>
      </c>
      <c r="C59" s="4" t="s">
        <v>83</v>
      </c>
      <c r="D59" s="5">
        <v>60</v>
      </c>
      <c r="E59" s="7">
        <v>28</v>
      </c>
      <c r="F59" s="6">
        <v>20</v>
      </c>
      <c r="G59" s="7">
        <v>20</v>
      </c>
      <c r="H59" s="3" t="s">
        <v>16</v>
      </c>
      <c r="I59" s="8">
        <v>60</v>
      </c>
      <c r="J59" s="7">
        <v>28</v>
      </c>
      <c r="K59" s="8">
        <v>20</v>
      </c>
      <c r="L59" s="9">
        <v>20</v>
      </c>
    </row>
    <row r="60" spans="1:12" ht="18" customHeight="1">
      <c r="A60" s="2">
        <v>55</v>
      </c>
      <c r="B60" s="3" t="s">
        <v>82</v>
      </c>
      <c r="C60" s="4" t="s">
        <v>84</v>
      </c>
      <c r="D60" s="5">
        <v>30</v>
      </c>
      <c r="E60" s="7">
        <v>30</v>
      </c>
      <c r="F60" s="6">
        <v>10</v>
      </c>
      <c r="G60" s="7">
        <v>10</v>
      </c>
      <c r="H60" s="3" t="s">
        <v>16</v>
      </c>
      <c r="I60" s="8">
        <v>60</v>
      </c>
      <c r="J60" s="7">
        <v>40</v>
      </c>
      <c r="K60" s="8">
        <v>20</v>
      </c>
      <c r="L60" s="9">
        <v>20</v>
      </c>
    </row>
    <row r="61" spans="1:12" ht="18" customHeight="1">
      <c r="A61" s="2">
        <v>56</v>
      </c>
      <c r="B61" s="3" t="s">
        <v>82</v>
      </c>
      <c r="C61" s="4" t="s">
        <v>85</v>
      </c>
      <c r="D61" s="5">
        <v>60</v>
      </c>
      <c r="E61" s="7">
        <v>50</v>
      </c>
      <c r="F61" s="6">
        <v>20</v>
      </c>
      <c r="G61" s="7">
        <v>18</v>
      </c>
      <c r="H61" s="3" t="s">
        <v>67</v>
      </c>
      <c r="I61" s="8">
        <v>60</v>
      </c>
      <c r="J61" s="7">
        <v>33</v>
      </c>
      <c r="K61" s="8">
        <v>20</v>
      </c>
      <c r="L61" s="9">
        <v>20</v>
      </c>
    </row>
    <row r="62" spans="1:12" ht="18" customHeight="1">
      <c r="A62" s="2">
        <v>57</v>
      </c>
      <c r="B62" s="3" t="s">
        <v>82</v>
      </c>
      <c r="C62" s="4" t="s">
        <v>86</v>
      </c>
      <c r="D62" s="5">
        <v>60</v>
      </c>
      <c r="E62" s="6">
        <v>38</v>
      </c>
      <c r="F62" s="6">
        <v>20</v>
      </c>
      <c r="G62" s="7">
        <v>20</v>
      </c>
      <c r="H62" s="3" t="s">
        <v>16</v>
      </c>
      <c r="I62" s="8">
        <v>60</v>
      </c>
      <c r="J62" s="6">
        <v>27</v>
      </c>
      <c r="K62" s="8">
        <v>20</v>
      </c>
      <c r="L62" s="9">
        <v>20</v>
      </c>
    </row>
    <row r="63" spans="1:12" ht="18" customHeight="1">
      <c r="A63" s="2">
        <v>58</v>
      </c>
      <c r="B63" s="3" t="s">
        <v>82</v>
      </c>
      <c r="C63" s="4" t="s">
        <v>87</v>
      </c>
      <c r="D63" s="5">
        <v>30</v>
      </c>
      <c r="E63" s="6">
        <v>30</v>
      </c>
      <c r="F63" s="6">
        <v>10</v>
      </c>
      <c r="G63" s="7">
        <v>10</v>
      </c>
      <c r="H63" s="3" t="s">
        <v>20</v>
      </c>
      <c r="I63" s="8">
        <v>60</v>
      </c>
      <c r="J63" s="6">
        <v>38</v>
      </c>
      <c r="K63" s="8">
        <v>20</v>
      </c>
      <c r="L63" s="9">
        <v>20</v>
      </c>
    </row>
    <row r="64" spans="1:12" ht="18" customHeight="1">
      <c r="A64" s="2">
        <v>59</v>
      </c>
      <c r="B64" s="3" t="s">
        <v>88</v>
      </c>
      <c r="C64" s="4" t="s">
        <v>89</v>
      </c>
      <c r="D64" s="5">
        <v>60</v>
      </c>
      <c r="E64" s="6">
        <v>47</v>
      </c>
      <c r="F64" s="6">
        <v>20</v>
      </c>
      <c r="G64" s="7">
        <v>20</v>
      </c>
      <c r="H64" s="3" t="s">
        <v>16</v>
      </c>
      <c r="I64" s="8">
        <v>60</v>
      </c>
      <c r="J64" s="7">
        <v>40</v>
      </c>
      <c r="K64" s="8">
        <v>20</v>
      </c>
      <c r="L64" s="9">
        <v>20</v>
      </c>
    </row>
    <row r="65" spans="1:12" ht="18" customHeight="1">
      <c r="A65" s="2">
        <v>60</v>
      </c>
      <c r="B65" s="3" t="s">
        <v>88</v>
      </c>
      <c r="C65" s="4" t="s">
        <v>90</v>
      </c>
      <c r="D65" s="5">
        <v>60</v>
      </c>
      <c r="E65" s="7">
        <v>17</v>
      </c>
      <c r="F65" s="6">
        <v>20</v>
      </c>
      <c r="G65" s="7">
        <v>18</v>
      </c>
      <c r="H65" s="3" t="s">
        <v>91</v>
      </c>
      <c r="I65" s="8">
        <v>53</v>
      </c>
      <c r="J65" s="7">
        <v>26</v>
      </c>
      <c r="K65" s="8">
        <v>17</v>
      </c>
      <c r="L65" s="9">
        <v>17</v>
      </c>
    </row>
    <row r="66" spans="1:12" ht="18" customHeight="1">
      <c r="A66" s="2">
        <v>61</v>
      </c>
      <c r="B66" s="3" t="s">
        <v>92</v>
      </c>
      <c r="C66" s="4" t="s">
        <v>93</v>
      </c>
      <c r="D66" s="5">
        <v>60</v>
      </c>
      <c r="E66" s="7">
        <f ca="1">IFERROR(__xludf.DUMMYFUNCTION("IMPORTRANGE(""https://docs.google.com/spreadsheets/d/1DzG_RA_MqUm6qeWRr8Fy-gl5glr1xZ5_EOY7V8L7eYI/edit?gid=596603332#gid=596603332"",""School Attendance !f5"")"),30)</f>
        <v>30</v>
      </c>
      <c r="F66" s="6">
        <v>20</v>
      </c>
      <c r="G66" s="7">
        <f ca="1">IFERROR(__xludf.DUMMYFUNCTION("IMPORTRANGE(""https://docs.google.com/spreadsheets/d/1DzG_RA_MqUm6qeWRr8Fy-gl5glr1xZ5_EOY7V8L7eYI/edit?gid=596603332#gid=596603332"",""School Attendance !i5"")"),20)</f>
        <v>20</v>
      </c>
      <c r="H66" s="3" t="s">
        <v>16</v>
      </c>
      <c r="I66" s="8">
        <v>60</v>
      </c>
      <c r="J66" s="20">
        <f ca="1">IFERROR(__xludf.DUMMYFUNCTION("IMPORTRANGE(""https://docs.google.com/spreadsheets/d/1DzG_RA_MqUm6qeWRr8Fy-gl5glr1xZ5_EOY7V8L7eYI/edit?gid=596603332#gid=596603332"",""College attendance 24-25!g5"")"),30)</f>
        <v>30</v>
      </c>
      <c r="K66" s="8">
        <v>20</v>
      </c>
      <c r="L66" s="20">
        <f ca="1">IFERROR(__xludf.DUMMYFUNCTION("IMPORTRANGE(""https://docs.google.com/spreadsheets/d/1DzG_RA_MqUm6qeWRr8Fy-gl5glr1xZ5_EOY7V8L7eYI/edit?gid=596603332#gid=596603332"",""College attendance 24-25!j5"")"),20)</f>
        <v>20</v>
      </c>
    </row>
    <row r="67" spans="1:12" ht="18" customHeight="1">
      <c r="A67" s="2">
        <v>62</v>
      </c>
      <c r="B67" s="3" t="s">
        <v>92</v>
      </c>
      <c r="C67" s="4" t="s">
        <v>94</v>
      </c>
      <c r="D67" s="5">
        <v>60</v>
      </c>
      <c r="E67" s="7">
        <f ca="1">IFERROR(__xludf.DUMMYFUNCTION("IMPORTRANGE(""https://docs.google.com/spreadsheets/d/1DzG_RA_MqUm6qeWRr8Fy-gl5glr1xZ5_EOY7V8L7eYI/edit?gid=596603332#gid=596603332"",""School Attendance !f11"")"),53)</f>
        <v>53</v>
      </c>
      <c r="F67" s="6">
        <v>20</v>
      </c>
      <c r="G67" s="7">
        <f ca="1">IFERROR(__xludf.DUMMYFUNCTION("IMPORTRANGE(""https://docs.google.com/spreadsheets/d/1DzG_RA_MqUm6qeWRr8Fy-gl5glr1xZ5_EOY7V8L7eYI/edit?gid=596603332#gid=596603332"",""School Attendance !i11"")"),20)</f>
        <v>20</v>
      </c>
      <c r="H67" s="3" t="s">
        <v>16</v>
      </c>
      <c r="I67" s="8">
        <v>60</v>
      </c>
      <c r="J67" s="20">
        <f ca="1">IFERROR(__xludf.DUMMYFUNCTION("IMPORTRANGE(""https://docs.google.com/spreadsheets/d/1DzG_RA_MqUm6qeWRr8Fy-gl5glr1xZ5_EOY7V8L7eYI/edit?gid=596603332#gid=596603332"",""College attendance 24-25!g7"")"),60)</f>
        <v>60</v>
      </c>
      <c r="K67" s="8">
        <v>20</v>
      </c>
      <c r="L67" s="20">
        <f ca="1">IFERROR(__xludf.DUMMYFUNCTION("IMPORTRANGE(""https://docs.google.com/spreadsheets/d/1DzG_RA_MqUm6qeWRr8Fy-gl5glr1xZ5_EOY7V8L7eYI/edit?gid=596603332#gid=596603332"",""College attendance 24-25!j7"")"),20)</f>
        <v>20</v>
      </c>
    </row>
    <row r="68" spans="1:12" ht="18" customHeight="1">
      <c r="A68" s="2">
        <v>63</v>
      </c>
      <c r="B68" s="3" t="s">
        <v>92</v>
      </c>
      <c r="C68" s="4" t="s">
        <v>95</v>
      </c>
      <c r="D68" s="5">
        <v>60</v>
      </c>
      <c r="E68" s="7">
        <f ca="1">IFERROR(__xludf.DUMMYFUNCTION("IMPORTRANGE(""https://docs.google.com/spreadsheets/d/1DzG_RA_MqUm6qeWRr8Fy-gl5glr1xZ5_EOY7V8L7eYI/edit?gid=596603332#gid=596603332"",""School Attendance !f17"")"),54)</f>
        <v>54</v>
      </c>
      <c r="F68" s="6">
        <v>20</v>
      </c>
      <c r="G68" s="7">
        <f ca="1">IFERROR(__xludf.DUMMYFUNCTION("IMPORTRANGE(""https://docs.google.com/spreadsheets/d/1DzG_RA_MqUm6qeWRr8Fy-gl5glr1xZ5_EOY7V8L7eYI/edit?gid=596603332#gid=596603332"",""School Attendance !i17"")"),20)</f>
        <v>20</v>
      </c>
      <c r="H68" s="3" t="s">
        <v>67</v>
      </c>
      <c r="I68" s="8">
        <v>60</v>
      </c>
      <c r="J68" s="20">
        <f ca="1">IFERROR(__xludf.DUMMYFUNCTION("IMPORTRANGE(""https://docs.google.com/spreadsheets/d/1DzG_RA_MqUm6qeWRr8Fy-gl5glr1xZ5_EOY7V8L7eYI/edit?gid=596603332#gid=596603332"",""College attendance 24-25!g9"")"),50)</f>
        <v>50</v>
      </c>
      <c r="K68" s="8">
        <v>20</v>
      </c>
      <c r="L68" s="20">
        <f ca="1">IFERROR(__xludf.DUMMYFUNCTION("IMPORTRANGE(""https://docs.google.com/spreadsheets/d/1DzG_RA_MqUm6qeWRr8Fy-gl5glr1xZ5_EOY7V8L7eYI/edit?gid=596603332#gid=596603332"",""College attendance 24-25!j9"")"),20)</f>
        <v>20</v>
      </c>
    </row>
    <row r="69" spans="1:12" ht="18" customHeight="1">
      <c r="A69" s="2">
        <v>64</v>
      </c>
      <c r="B69" s="3" t="s">
        <v>92</v>
      </c>
      <c r="C69" s="4" t="s">
        <v>96</v>
      </c>
      <c r="D69" s="5">
        <v>60</v>
      </c>
      <c r="E69" s="7">
        <f ca="1">IFERROR(__xludf.DUMMYFUNCTION("IMPORTRANGE(""https://docs.google.com/spreadsheets/d/1DzG_RA_MqUm6qeWRr8Fy-gl5glr1xZ5_EOY7V8L7eYI/edit?gid=596603332#gid=596603332"",""School Attendance !f29"")"),20)</f>
        <v>20</v>
      </c>
      <c r="F69" s="6">
        <v>20</v>
      </c>
      <c r="G69" s="7">
        <f ca="1">IFERROR(__xludf.DUMMYFUNCTION("IMPORTRANGE(""https://docs.google.com/spreadsheets/d/1DzG_RA_MqUm6qeWRr8Fy-gl5glr1xZ5_EOY7V8L7eYI/edit?gid=596603332#gid=596603332"",""School Attendance !i29"")"),20)</f>
        <v>20</v>
      </c>
      <c r="H69" s="3" t="s">
        <v>16</v>
      </c>
      <c r="I69" s="8">
        <v>60</v>
      </c>
      <c r="J69" s="20">
        <f ca="1">IFERROR(__xludf.DUMMYFUNCTION("IMPORTRANGE(""https://docs.google.com/spreadsheets/d/1DzG_RA_MqUm6qeWRr8Fy-gl5glr1xZ5_EOY7V8L7eYI/edit?gid=596603332#gid=596603332"",""College attendance 24-25!g13"")"),49)</f>
        <v>49</v>
      </c>
      <c r="K69" s="8">
        <v>20</v>
      </c>
      <c r="L69" s="20">
        <f ca="1">IFERROR(__xludf.DUMMYFUNCTION("IMPORTRANGE(""https://docs.google.com/spreadsheets/d/1DzG_RA_MqUm6qeWRr8Fy-gl5glr1xZ5_EOY7V8L7eYI/edit?gid=596603332#gid=596603332"",""College attendance 24-25!j13"")"),20)</f>
        <v>20</v>
      </c>
    </row>
    <row r="70" spans="1:12" ht="18" customHeight="1">
      <c r="A70" s="2">
        <v>65</v>
      </c>
      <c r="B70" s="3" t="s">
        <v>92</v>
      </c>
      <c r="C70" s="4" t="s">
        <v>97</v>
      </c>
      <c r="D70" s="5">
        <v>60</v>
      </c>
      <c r="E70" s="7">
        <f ca="1">IFERROR(__xludf.DUMMYFUNCTION("IMPORTRANGE(""https://docs.google.com/spreadsheets/d/1DzG_RA_MqUm6qeWRr8Fy-gl5glr1xZ5_EOY7V8L7eYI/edit?gid=596603332#gid=596603332"",""School Attendance !f35"")"),42)</f>
        <v>42</v>
      </c>
      <c r="F70" s="6">
        <v>20</v>
      </c>
      <c r="G70" s="7">
        <f ca="1">IFERROR(__xludf.DUMMYFUNCTION("IMPORTRANGE(""https://docs.google.com/spreadsheets/d/1DzG_RA_MqUm6qeWRr8Fy-gl5glr1xZ5_EOY7V8L7eYI/edit?gid=596603332#gid=596603332"",""School Attendance !i35"")"),20)</f>
        <v>20</v>
      </c>
      <c r="H70" s="3" t="s">
        <v>67</v>
      </c>
      <c r="I70" s="8">
        <v>60</v>
      </c>
      <c r="J70" s="20">
        <f ca="1">IFERROR(__xludf.DUMMYFUNCTION("IMPORTRANGE(""https://docs.google.com/spreadsheets/d/1DzG_RA_MqUm6qeWRr8Fy-gl5glr1xZ5_EOY7V8L7eYI/edit?gid=596603332#gid=596603332"",""College attendance 24-25!g15"")"),29)</f>
        <v>29</v>
      </c>
      <c r="K70" s="8">
        <v>20</v>
      </c>
      <c r="L70" s="20">
        <f ca="1">IFERROR(__xludf.DUMMYFUNCTION("IMPORTRANGE(""https://docs.google.com/spreadsheets/d/1DzG_RA_MqUm6qeWRr8Fy-gl5glr1xZ5_EOY7V8L7eYI/edit?gid=596603332#gid=596603332"",""College attendance 24-25!j15"")"),20)</f>
        <v>20</v>
      </c>
    </row>
    <row r="71" spans="1:12" ht="18" customHeight="1">
      <c r="A71" s="2">
        <v>66</v>
      </c>
      <c r="B71" s="3" t="s">
        <v>92</v>
      </c>
      <c r="C71" s="4" t="s">
        <v>98</v>
      </c>
      <c r="D71" s="5">
        <v>60</v>
      </c>
      <c r="E71" s="7">
        <f ca="1">IFERROR(__xludf.DUMMYFUNCTION("IMPORTRANGE(""https://docs.google.com/spreadsheets/d/1DzG_RA_MqUm6qeWRr8Fy-gl5glr1xZ5_EOY7V8L7eYI/edit?gid=596603332#gid=596603332"",""School Attendance !f23"")"),40)</f>
        <v>40</v>
      </c>
      <c r="F71" s="6">
        <v>20</v>
      </c>
      <c r="G71" s="7">
        <f ca="1">IFERROR(__xludf.DUMMYFUNCTION("IMPORTRANGE(""https://docs.google.com/spreadsheets/d/1DzG_RA_MqUm6qeWRr8Fy-gl5glr1xZ5_EOY7V8L7eYI/edit?gid=596603332#gid=596603332"",""School Attendance !i23"")"),20)</f>
        <v>20</v>
      </c>
      <c r="H71" s="3" t="s">
        <v>16</v>
      </c>
      <c r="I71" s="8">
        <v>60</v>
      </c>
      <c r="J71" s="20">
        <f ca="1">IFERROR(__xludf.DUMMYFUNCTION("IMPORTRANGE(""https://docs.google.com/spreadsheets/d/1DzG_RA_MqUm6qeWRr8Fy-gl5glr1xZ5_EOY7V8L7eYI/edit?gid=596603332#gid=596603332"",""College attendance 24-25!g11"")"),44)</f>
        <v>44</v>
      </c>
      <c r="K71" s="8">
        <v>20</v>
      </c>
      <c r="L71" s="20">
        <f ca="1">IFERROR(__xludf.DUMMYFUNCTION("IMPORTRANGE(""https://docs.google.com/spreadsheets/d/1DzG_RA_MqUm6qeWRr8Fy-gl5glr1xZ5_EOY7V8L7eYI/edit?gid=596603332#gid=596603332"",""College attendance 24-25!j11"")"),20)</f>
        <v>20</v>
      </c>
    </row>
    <row r="72" spans="1:12" ht="18" customHeight="1">
      <c r="A72" s="2">
        <v>67</v>
      </c>
      <c r="B72" s="3" t="s">
        <v>92</v>
      </c>
      <c r="C72" s="4" t="s">
        <v>99</v>
      </c>
      <c r="D72" s="5">
        <v>60</v>
      </c>
      <c r="E72" s="7">
        <f ca="1">IFERROR(__xludf.DUMMYFUNCTION("IMPORTRANGE(""https://docs.google.com/spreadsheets/d/1DzG_RA_MqUm6qeWRr8Fy-gl5glr1xZ5_EOY7V8L7eYI/edit?gid=596603332#gid=596603332"",""School Attendance !f41"")"),39)</f>
        <v>39</v>
      </c>
      <c r="F72" s="6">
        <v>20</v>
      </c>
      <c r="G72" s="7">
        <f ca="1">IFERROR(__xludf.DUMMYFUNCTION("IMPORTRANGE(""https://docs.google.com/spreadsheets/d/1DzG_RA_MqUm6qeWRr8Fy-gl5glr1xZ5_EOY7V8L7eYI/edit?gid=596603332#gid=596603332"",""School Attendance !i41"")"),20)</f>
        <v>20</v>
      </c>
      <c r="H72" s="3" t="s">
        <v>16</v>
      </c>
      <c r="I72" s="8">
        <v>60</v>
      </c>
      <c r="J72" s="20">
        <f ca="1">IFERROR(__xludf.DUMMYFUNCTION("IMPORTRANGE(""https://docs.google.com/spreadsheets/d/1DzG_RA_MqUm6qeWRr8Fy-gl5glr1xZ5_EOY7V8L7eYI/edit?gid=596603332#gid=596603332"",""College attendance 24-25!g17"")"),43)</f>
        <v>43</v>
      </c>
      <c r="K72" s="8">
        <v>20</v>
      </c>
      <c r="L72" s="20">
        <f ca="1">IFERROR(__xludf.DUMMYFUNCTION("IMPORTRANGE(""https://docs.google.com/spreadsheets/d/1DzG_RA_MqUm6qeWRr8Fy-gl5glr1xZ5_EOY7V8L7eYI/edit?gid=596603332#gid=596603332"",""College attendance 24-25!j17"")"),20)</f>
        <v>20</v>
      </c>
    </row>
    <row r="73" spans="1:12" ht="18" customHeight="1">
      <c r="A73" s="2">
        <v>68</v>
      </c>
      <c r="B73" s="3" t="s">
        <v>100</v>
      </c>
      <c r="C73" s="4" t="s">
        <v>101</v>
      </c>
      <c r="D73" s="5">
        <v>60</v>
      </c>
      <c r="E73" s="7">
        <f ca="1">IFERROR(__xludf.DUMMYFUNCTION("IMPORTRANGE(""https://docs.google.com/spreadsheets/d/1DzG_RA_MqUm6qeWRr8Fy-gl5glr1xZ5_EOY7V8L7eYI/edit?gid=596603332#gid=596603332"",""School Attendance !f59"")"),17)</f>
        <v>17</v>
      </c>
      <c r="F73" s="6">
        <v>20</v>
      </c>
      <c r="G73" s="7">
        <f ca="1">IFERROR(__xludf.DUMMYFUNCTION("IMPORTRANGE(""https://docs.google.com/spreadsheets/d/1DzG_RA_MqUm6qeWRr8Fy-gl5glr1xZ5_EOY7V8L7eYI/edit?gid=596603332#gid=596603332"",""School Attendance !i59"")"),20)</f>
        <v>20</v>
      </c>
      <c r="H73" s="3" t="s">
        <v>16</v>
      </c>
      <c r="I73" s="8">
        <v>60</v>
      </c>
      <c r="J73" s="20">
        <f ca="1">IFERROR(__xludf.DUMMYFUNCTION("IMPORTRANGE(""https://docs.google.com/spreadsheets/d/1DzG_RA_MqUm6qeWRr8Fy-gl5glr1xZ5_EOY7V8L7eYI/edit?gid=596603332#gid=596603332"",""College attendance 24-25!g23"")"),39)</f>
        <v>39</v>
      </c>
      <c r="K73" s="8">
        <v>20</v>
      </c>
      <c r="L73" s="20">
        <f ca="1">IFERROR(__xludf.DUMMYFUNCTION("IMPORTRANGE(""https://docs.google.com/spreadsheets/d/1DzG_RA_MqUm6qeWRr8Fy-gl5glr1xZ5_EOY7V8L7eYI/edit?gid=596603332#gid=596603332"",""College attendance 24-25!j23"")"),16)</f>
        <v>16</v>
      </c>
    </row>
    <row r="74" spans="1:12" ht="18" customHeight="1">
      <c r="A74" s="2">
        <v>69</v>
      </c>
      <c r="B74" s="3" t="s">
        <v>100</v>
      </c>
      <c r="C74" s="4" t="s">
        <v>102</v>
      </c>
      <c r="D74" s="5">
        <v>60</v>
      </c>
      <c r="E74" s="7">
        <f ca="1">IFERROR(__xludf.DUMMYFUNCTION("IMPORTRANGE(""https://docs.google.com/spreadsheets/d/1DzG_RA_MqUm6qeWRr8Fy-gl5glr1xZ5_EOY7V8L7eYI/edit?gid=596603332#gid=596603332"",""School Attendance !f53"")"),23)</f>
        <v>23</v>
      </c>
      <c r="F74" s="6">
        <v>20</v>
      </c>
      <c r="G74" s="7">
        <f ca="1">IFERROR(__xludf.DUMMYFUNCTION("IMPORTRANGE(""https://docs.google.com/spreadsheets/d/1DzG_RA_MqUm6qeWRr8Fy-gl5glr1xZ5_EOY7V8L7eYI/edit?gid=596603332#gid=596603332"",""School Attendance !i53"")"),20)</f>
        <v>20</v>
      </c>
      <c r="H74" s="3" t="s">
        <v>16</v>
      </c>
      <c r="I74" s="8">
        <v>60</v>
      </c>
      <c r="J74" s="20">
        <f ca="1">IFERROR(__xludf.DUMMYFUNCTION("IMPORTRANGE(""https://docs.google.com/spreadsheets/d/1DzG_RA_MqUm6qeWRr8Fy-gl5glr1xZ5_EOY7V8L7eYI/edit?gid=596603332#gid=596603332"",""College attendance 24-25!g21"")"),30)</f>
        <v>30</v>
      </c>
      <c r="K74" s="8">
        <v>20</v>
      </c>
      <c r="L74" s="20">
        <f ca="1">IFERROR(__xludf.DUMMYFUNCTION("IMPORTRANGE(""https://docs.google.com/spreadsheets/d/1DzG_RA_MqUm6qeWRr8Fy-gl5glr1xZ5_EOY7V8L7eYI/edit?gid=596603332#gid=596603332"",""College attendance 24-25!j21"")"),20)</f>
        <v>20</v>
      </c>
    </row>
    <row r="75" spans="1:12" ht="18" customHeight="1">
      <c r="A75" s="2">
        <v>70</v>
      </c>
      <c r="B75" s="3" t="s">
        <v>100</v>
      </c>
      <c r="C75" s="4" t="s">
        <v>103</v>
      </c>
      <c r="D75" s="5">
        <v>60</v>
      </c>
      <c r="E75" s="7">
        <f ca="1">IFERROR(__xludf.DUMMYFUNCTION("IMPORTRANGE(""https://docs.google.com/spreadsheets/d/1DzG_RA_MqUm6qeWRr8Fy-gl5glr1xZ5_EOY7V8L7eYI/edit?gid=596603332#gid=596603332"",""School Attendance !f47"")"),46)</f>
        <v>46</v>
      </c>
      <c r="F75" s="6">
        <v>20</v>
      </c>
      <c r="G75" s="7">
        <f ca="1">IFERROR(__xludf.DUMMYFUNCTION("IMPORTRANGE(""https://docs.google.com/spreadsheets/d/1DzG_RA_MqUm6qeWRr8Fy-gl5glr1xZ5_EOY7V8L7eYI/edit?gid=596603332#gid=596603332"",""School Attendance !i47"")"),20)</f>
        <v>20</v>
      </c>
      <c r="H75" s="3" t="s">
        <v>16</v>
      </c>
      <c r="I75" s="8">
        <v>60</v>
      </c>
      <c r="J75" s="20">
        <f ca="1">IFERROR(__xludf.DUMMYFUNCTION("IMPORTRANGE(""https://docs.google.com/spreadsheets/d/1DzG_RA_MqUm6qeWRr8Fy-gl5glr1xZ5_EOY7V8L7eYI/edit?gid=596603332#gid=596603332"",""College attendance 24-25!g19"")"),60)</f>
        <v>60</v>
      </c>
      <c r="K75" s="8">
        <v>20</v>
      </c>
      <c r="L75" s="20">
        <f ca="1">IFERROR(__xludf.DUMMYFUNCTION("IMPORTRANGE(""https://docs.google.com/spreadsheets/d/1DzG_RA_MqUm6qeWRr8Fy-gl5glr1xZ5_EOY7V8L7eYI/edit?gid=596603332#gid=596603332"",""College attendance 24-25!j19"")"),20)</f>
        <v>20</v>
      </c>
    </row>
    <row r="76" spans="1:12" ht="18" customHeight="1">
      <c r="A76" s="2">
        <v>71</v>
      </c>
      <c r="B76" s="3" t="s">
        <v>100</v>
      </c>
      <c r="C76" s="4" t="s">
        <v>104</v>
      </c>
      <c r="D76" s="5">
        <v>30</v>
      </c>
      <c r="E76" s="7">
        <f ca="1">IFERROR(__xludf.DUMMYFUNCTION("IMPORTRANGE(""https://docs.google.com/spreadsheets/d/1DzG_RA_MqUm6qeWRr8Fy-gl5glr1xZ5_EOY7V8L7eYI/edit?gid=596603332#gid=596603332"",""School Attendance !f65"")"),20)</f>
        <v>20</v>
      </c>
      <c r="F76" s="6">
        <v>10</v>
      </c>
      <c r="G76" s="7">
        <f ca="1">IFERROR(__xludf.DUMMYFUNCTION("IMPORTRANGE(""https://docs.google.com/spreadsheets/d/1DzG_RA_MqUm6qeWRr8Fy-gl5glr1xZ5_EOY7V8L7eYI/edit?gid=596603332#gid=596603332"",""School Attendance !i65"")"),10)</f>
        <v>10</v>
      </c>
      <c r="H76" s="3" t="s">
        <v>20</v>
      </c>
      <c r="I76" s="8">
        <v>60</v>
      </c>
      <c r="J76" s="20">
        <f ca="1">IFERROR(__xludf.DUMMYFUNCTION("IMPORTRANGE(""https://docs.google.com/spreadsheets/d/1DzG_RA_MqUm6qeWRr8Fy-gl5glr1xZ5_EOY7V8L7eYI/edit?gid=596603332#gid=596603332"",""College attendance 24-25!g25"")"),16)</f>
        <v>16</v>
      </c>
      <c r="K76" s="8">
        <v>20</v>
      </c>
      <c r="L76" s="20">
        <f ca="1">IFERROR(__xludf.DUMMYFUNCTION("IMPORTRANGE(""https://docs.google.com/spreadsheets/d/1DzG_RA_MqUm6qeWRr8Fy-gl5glr1xZ5_EOY7V8L7eYI/edit?gid=596603332#gid=596603332"",""College attendance 24-25!j25"")"),19)</f>
        <v>19</v>
      </c>
    </row>
    <row r="77" spans="1:12" ht="18" customHeight="1">
      <c r="A77" s="2">
        <v>72</v>
      </c>
      <c r="B77" s="3" t="s">
        <v>100</v>
      </c>
      <c r="C77" s="4" t="s">
        <v>105</v>
      </c>
      <c r="D77" s="5">
        <v>30</v>
      </c>
      <c r="E77" s="7">
        <f ca="1">IFERROR(__xludf.DUMMYFUNCTION("IMPORTRANGE(""https://docs.google.com/spreadsheets/d/1DzG_RA_MqUm6qeWRr8Fy-gl5glr1xZ5_EOY7V8L7eYI/edit?gid=596603332#gid=596603332"",""School Attendance !f71"")"),30)</f>
        <v>30</v>
      </c>
      <c r="F77" s="6">
        <v>10</v>
      </c>
      <c r="G77" s="7">
        <f ca="1">IFERROR(__xludf.DUMMYFUNCTION("IMPORTRANGE(""https://docs.google.com/spreadsheets/d/1DzG_RA_MqUm6qeWRr8Fy-gl5glr1xZ5_EOY7V8L7eYI/edit?gid=596603332#gid=596603332"",""School Attendance !i71"")"),10)</f>
        <v>10</v>
      </c>
      <c r="H77" s="3" t="s">
        <v>16</v>
      </c>
      <c r="I77" s="8">
        <v>60</v>
      </c>
      <c r="J77" s="20">
        <f ca="1">IFERROR(__xludf.DUMMYFUNCTION("IMPORTRANGE(""https://docs.google.com/spreadsheets/d/1DzG_RA_MqUm6qeWRr8Fy-gl5glr1xZ5_EOY7V8L7eYI/edit?gid=596603332#gid=596603332"",""College attendance 24-25!g27"")"),60)</f>
        <v>60</v>
      </c>
      <c r="K77" s="8">
        <v>20</v>
      </c>
      <c r="L77" s="20">
        <f ca="1">IFERROR(__xludf.DUMMYFUNCTION("IMPORTRANGE(""https://docs.google.com/spreadsheets/d/1DzG_RA_MqUm6qeWRr8Fy-gl5glr1xZ5_EOY7V8L7eYI/edit?gid=596603332#gid=596603332"",""College attendance 24-25!j27"")"),20)</f>
        <v>20</v>
      </c>
    </row>
    <row r="78" spans="1:12" ht="18" customHeight="1">
      <c r="A78" s="2">
        <v>73</v>
      </c>
      <c r="B78" s="3" t="s">
        <v>100</v>
      </c>
      <c r="C78" s="4" t="s">
        <v>106</v>
      </c>
      <c r="D78" s="5">
        <v>30</v>
      </c>
      <c r="E78" s="7">
        <f ca="1">IFERROR(__xludf.DUMMYFUNCTION("IMPORTRANGE(""https://docs.google.com/spreadsheets/d/1DzG_RA_MqUm6qeWRr8Fy-gl5glr1xZ5_EOY7V8L7eYI/edit?gid=596603332#gid=596603332"",""School Attendance !f77"")"),30)</f>
        <v>30</v>
      </c>
      <c r="F78" s="6">
        <v>10</v>
      </c>
      <c r="G78" s="7">
        <f ca="1">IFERROR(__xludf.DUMMYFUNCTION("IMPORTRANGE(""https://docs.google.com/spreadsheets/d/1DzG_RA_MqUm6qeWRr8Fy-gl5glr1xZ5_EOY7V8L7eYI/edit?gid=596603332#gid=596603332"",""School Attendance !i77"")"),10)</f>
        <v>10</v>
      </c>
      <c r="H78" s="3" t="s">
        <v>20</v>
      </c>
      <c r="I78" s="8">
        <v>60</v>
      </c>
      <c r="J78" s="20">
        <f ca="1">IFERROR(__xludf.DUMMYFUNCTION("IMPORTRANGE(""https://docs.google.com/spreadsheets/d/1DzG_RA_MqUm6qeWRr8Fy-gl5glr1xZ5_EOY7V8L7eYI/edit?gid=596603332#gid=596603332"",""College attendance 24-25!g29"")"),36)</f>
        <v>36</v>
      </c>
      <c r="K78" s="8">
        <v>20</v>
      </c>
      <c r="L78" s="20">
        <f ca="1">IFERROR(__xludf.DUMMYFUNCTION("IMPORTRANGE(""https://docs.google.com/spreadsheets/d/1DzG_RA_MqUm6qeWRr8Fy-gl5glr1xZ5_EOY7V8L7eYI/edit?gid=596603332#gid=596603332"",""College attendance 24-25!j29"")"),20)</f>
        <v>20</v>
      </c>
    </row>
    <row r="79" spans="1:12" ht="18" customHeight="1">
      <c r="A79" s="2">
        <v>74</v>
      </c>
      <c r="B79" s="3" t="s">
        <v>107</v>
      </c>
      <c r="C79" s="4" t="s">
        <v>108</v>
      </c>
      <c r="D79" s="5">
        <v>60</v>
      </c>
      <c r="E79" s="7">
        <v>60</v>
      </c>
      <c r="F79" s="6">
        <v>20</v>
      </c>
      <c r="G79" s="7">
        <v>20</v>
      </c>
      <c r="H79" s="3" t="s">
        <v>16</v>
      </c>
      <c r="I79" s="8">
        <v>60</v>
      </c>
      <c r="J79" s="7">
        <v>70</v>
      </c>
      <c r="K79" s="8">
        <v>20</v>
      </c>
      <c r="L79" s="9">
        <v>20</v>
      </c>
    </row>
    <row r="80" spans="1:12" ht="18" customHeight="1">
      <c r="A80" s="2">
        <v>75</v>
      </c>
      <c r="B80" s="3" t="s">
        <v>107</v>
      </c>
      <c r="C80" s="4" t="s">
        <v>109</v>
      </c>
      <c r="D80" s="5">
        <v>60</v>
      </c>
      <c r="E80" s="7">
        <v>54</v>
      </c>
      <c r="F80" s="6">
        <v>20</v>
      </c>
      <c r="G80" s="7">
        <v>20</v>
      </c>
      <c r="H80" s="3" t="s">
        <v>20</v>
      </c>
      <c r="I80" s="8">
        <v>60</v>
      </c>
      <c r="J80" s="7">
        <v>54</v>
      </c>
      <c r="K80" s="8">
        <v>20</v>
      </c>
      <c r="L80" s="9">
        <v>20</v>
      </c>
    </row>
    <row r="81" spans="1:12" ht="18" customHeight="1">
      <c r="A81" s="2">
        <v>76</v>
      </c>
      <c r="B81" s="3" t="s">
        <v>107</v>
      </c>
      <c r="C81" s="4" t="s">
        <v>110</v>
      </c>
      <c r="D81" s="5">
        <v>60</v>
      </c>
      <c r="E81" s="7">
        <v>50</v>
      </c>
      <c r="F81" s="6">
        <v>20</v>
      </c>
      <c r="G81" s="7">
        <v>19</v>
      </c>
      <c r="H81" s="3" t="s">
        <v>111</v>
      </c>
      <c r="I81" s="8">
        <v>60</v>
      </c>
      <c r="J81" s="6">
        <v>43</v>
      </c>
      <c r="K81" s="8">
        <v>20</v>
      </c>
      <c r="L81" s="9">
        <v>20</v>
      </c>
    </row>
    <row r="82" spans="1:12" ht="18" customHeight="1">
      <c r="A82" s="2">
        <v>77</v>
      </c>
      <c r="B82" s="3" t="s">
        <v>107</v>
      </c>
      <c r="C82" s="4" t="s">
        <v>112</v>
      </c>
      <c r="D82" s="5">
        <v>60</v>
      </c>
      <c r="E82" s="6">
        <v>60</v>
      </c>
      <c r="F82" s="6">
        <v>20</v>
      </c>
      <c r="G82" s="7">
        <v>20</v>
      </c>
      <c r="H82" s="3" t="s">
        <v>16</v>
      </c>
      <c r="I82" s="8">
        <v>60</v>
      </c>
      <c r="J82" s="6">
        <v>60</v>
      </c>
      <c r="K82" s="8">
        <v>20</v>
      </c>
      <c r="L82" s="9">
        <v>20</v>
      </c>
    </row>
    <row r="83" spans="1:12" ht="18" customHeight="1">
      <c r="A83" s="2">
        <v>78</v>
      </c>
      <c r="B83" s="3" t="s">
        <v>107</v>
      </c>
      <c r="C83" s="4" t="s">
        <v>113</v>
      </c>
      <c r="D83" s="5">
        <v>60</v>
      </c>
      <c r="E83" s="7">
        <v>60</v>
      </c>
      <c r="F83" s="6">
        <v>20</v>
      </c>
      <c r="G83" s="7">
        <v>20</v>
      </c>
      <c r="H83" s="3" t="s">
        <v>114</v>
      </c>
      <c r="I83" s="8">
        <v>60</v>
      </c>
      <c r="J83" s="7">
        <v>57</v>
      </c>
      <c r="K83" s="8">
        <v>20</v>
      </c>
      <c r="L83" s="9">
        <v>20</v>
      </c>
    </row>
    <row r="84" spans="1:12" ht="18" customHeight="1">
      <c r="A84" s="2">
        <v>79</v>
      </c>
      <c r="B84" s="3" t="s">
        <v>107</v>
      </c>
      <c r="C84" s="4" t="s">
        <v>115</v>
      </c>
      <c r="D84" s="5">
        <v>60</v>
      </c>
      <c r="E84" s="7">
        <v>60</v>
      </c>
      <c r="F84" s="6">
        <v>20</v>
      </c>
      <c r="G84" s="7">
        <v>20</v>
      </c>
      <c r="H84" s="3" t="s">
        <v>67</v>
      </c>
      <c r="I84" s="8">
        <v>60</v>
      </c>
      <c r="J84" s="6">
        <v>60</v>
      </c>
      <c r="K84" s="8">
        <v>20</v>
      </c>
      <c r="L84" s="9">
        <v>20</v>
      </c>
    </row>
    <row r="85" spans="1:12" ht="18" customHeight="1">
      <c r="A85" s="2">
        <v>80</v>
      </c>
      <c r="B85" s="3" t="s">
        <v>107</v>
      </c>
      <c r="C85" s="4" t="s">
        <v>116</v>
      </c>
      <c r="D85" s="5">
        <v>60</v>
      </c>
      <c r="E85" s="7">
        <v>35</v>
      </c>
      <c r="F85" s="6">
        <v>20</v>
      </c>
      <c r="G85" s="7">
        <v>19</v>
      </c>
      <c r="H85" s="3" t="s">
        <v>67</v>
      </c>
      <c r="I85" s="8">
        <v>60</v>
      </c>
      <c r="J85" s="21">
        <v>49</v>
      </c>
      <c r="K85" s="8">
        <v>20</v>
      </c>
      <c r="L85" s="9">
        <v>20</v>
      </c>
    </row>
    <row r="86" spans="1:12" ht="18" customHeight="1">
      <c r="A86" s="2">
        <v>81</v>
      </c>
      <c r="B86" s="3" t="s">
        <v>107</v>
      </c>
      <c r="C86" s="4" t="s">
        <v>117</v>
      </c>
      <c r="D86" s="5">
        <v>60</v>
      </c>
      <c r="E86" s="6">
        <v>60</v>
      </c>
      <c r="F86" s="6">
        <v>20</v>
      </c>
      <c r="G86" s="7">
        <v>20</v>
      </c>
      <c r="H86" s="3" t="s">
        <v>16</v>
      </c>
      <c r="I86" s="8">
        <v>60</v>
      </c>
      <c r="J86" s="6">
        <v>53</v>
      </c>
      <c r="K86" s="8">
        <v>20</v>
      </c>
      <c r="L86" s="9">
        <v>20</v>
      </c>
    </row>
    <row r="87" spans="1:12" ht="18" customHeight="1">
      <c r="A87" s="2">
        <v>82</v>
      </c>
      <c r="B87" s="3" t="s">
        <v>107</v>
      </c>
      <c r="C87" s="4" t="s">
        <v>118</v>
      </c>
      <c r="D87" s="5">
        <v>60</v>
      </c>
      <c r="E87" s="6">
        <v>53</v>
      </c>
      <c r="F87" s="6">
        <v>20</v>
      </c>
      <c r="G87" s="7">
        <v>13</v>
      </c>
      <c r="H87" s="3" t="s">
        <v>67</v>
      </c>
      <c r="I87" s="8">
        <v>60</v>
      </c>
      <c r="J87" s="7">
        <v>50</v>
      </c>
      <c r="K87" s="8">
        <v>20</v>
      </c>
      <c r="L87" s="9">
        <v>20</v>
      </c>
    </row>
    <row r="88" spans="1:12" ht="18" customHeight="1">
      <c r="A88" s="2">
        <v>83</v>
      </c>
      <c r="B88" s="3" t="s">
        <v>107</v>
      </c>
      <c r="C88" s="4" t="s">
        <v>119</v>
      </c>
      <c r="D88" s="5">
        <v>30</v>
      </c>
      <c r="E88" s="7">
        <v>29</v>
      </c>
      <c r="F88" s="6">
        <v>10</v>
      </c>
      <c r="G88" s="7">
        <v>9</v>
      </c>
      <c r="H88" s="3" t="s">
        <v>16</v>
      </c>
      <c r="I88" s="8">
        <v>60</v>
      </c>
      <c r="J88" s="21">
        <v>52</v>
      </c>
      <c r="K88" s="8">
        <v>20</v>
      </c>
      <c r="L88" s="9">
        <v>20</v>
      </c>
    </row>
    <row r="89" spans="1:12" ht="18" customHeight="1">
      <c r="A89" s="2">
        <v>84</v>
      </c>
      <c r="B89" s="3" t="s">
        <v>120</v>
      </c>
      <c r="C89" s="4" t="s">
        <v>121</v>
      </c>
      <c r="D89" s="5">
        <v>60</v>
      </c>
      <c r="E89" s="7">
        <v>60</v>
      </c>
      <c r="F89" s="6">
        <v>20</v>
      </c>
      <c r="G89" s="7">
        <v>20</v>
      </c>
      <c r="H89" s="3" t="s">
        <v>16</v>
      </c>
      <c r="I89" s="8">
        <v>60</v>
      </c>
      <c r="J89" s="7">
        <v>54</v>
      </c>
      <c r="K89" s="8">
        <v>20</v>
      </c>
      <c r="L89" s="9">
        <v>20</v>
      </c>
    </row>
    <row r="90" spans="1:12" ht="18" customHeight="1">
      <c r="A90" s="2">
        <v>85</v>
      </c>
      <c r="B90" s="3" t="s">
        <v>120</v>
      </c>
      <c r="C90" s="4" t="s">
        <v>122</v>
      </c>
      <c r="D90" s="5">
        <v>60</v>
      </c>
      <c r="E90" s="7">
        <v>52</v>
      </c>
      <c r="F90" s="6">
        <v>20</v>
      </c>
      <c r="G90" s="7">
        <v>20</v>
      </c>
      <c r="H90" s="3" t="s">
        <v>16</v>
      </c>
      <c r="I90" s="8">
        <v>60</v>
      </c>
      <c r="J90" s="7">
        <v>60</v>
      </c>
      <c r="K90" s="8">
        <v>20</v>
      </c>
      <c r="L90" s="9">
        <v>20</v>
      </c>
    </row>
    <row r="91" spans="1:12" ht="18" customHeight="1">
      <c r="A91" s="2">
        <v>86</v>
      </c>
      <c r="B91" s="3" t="s">
        <v>123</v>
      </c>
      <c r="C91" s="4" t="s">
        <v>124</v>
      </c>
      <c r="D91" s="5">
        <v>30</v>
      </c>
      <c r="E91" s="7">
        <v>30</v>
      </c>
      <c r="F91" s="6">
        <v>10</v>
      </c>
      <c r="G91" s="7">
        <v>10</v>
      </c>
      <c r="H91" s="3" t="s">
        <v>67</v>
      </c>
      <c r="I91" s="8">
        <v>60</v>
      </c>
      <c r="J91" s="6">
        <v>42</v>
      </c>
      <c r="K91" s="8">
        <v>20</v>
      </c>
      <c r="L91" s="9">
        <v>20</v>
      </c>
    </row>
    <row r="92" spans="1:12" ht="18" customHeight="1">
      <c r="A92" s="2">
        <v>87</v>
      </c>
      <c r="B92" s="3" t="s">
        <v>123</v>
      </c>
      <c r="C92" s="4" t="s">
        <v>125</v>
      </c>
      <c r="D92" s="5">
        <v>60</v>
      </c>
      <c r="E92" s="7">
        <v>53</v>
      </c>
      <c r="F92" s="6">
        <v>20</v>
      </c>
      <c r="G92" s="7">
        <v>20</v>
      </c>
      <c r="H92" s="3" t="s">
        <v>16</v>
      </c>
      <c r="I92" s="8">
        <v>60</v>
      </c>
      <c r="J92" s="7">
        <v>41</v>
      </c>
      <c r="K92" s="8">
        <v>20</v>
      </c>
      <c r="L92" s="9">
        <v>20</v>
      </c>
    </row>
    <row r="93" spans="1:12" ht="18" customHeight="1">
      <c r="A93" s="2">
        <v>88</v>
      </c>
      <c r="B93" s="3" t="s">
        <v>123</v>
      </c>
      <c r="C93" s="4" t="s">
        <v>126</v>
      </c>
      <c r="D93" s="5">
        <v>30</v>
      </c>
      <c r="E93" s="6">
        <v>30</v>
      </c>
      <c r="F93" s="6">
        <v>10</v>
      </c>
      <c r="G93" s="7">
        <v>10</v>
      </c>
      <c r="H93" s="3" t="s">
        <v>16</v>
      </c>
      <c r="I93" s="8">
        <v>60</v>
      </c>
      <c r="J93" s="6">
        <v>58</v>
      </c>
      <c r="K93" s="8">
        <v>20</v>
      </c>
      <c r="L93" s="9">
        <v>20</v>
      </c>
    </row>
    <row r="94" spans="1:12" ht="18" customHeight="1">
      <c r="A94" s="2">
        <v>89</v>
      </c>
      <c r="B94" s="3" t="s">
        <v>123</v>
      </c>
      <c r="C94" s="4" t="s">
        <v>127</v>
      </c>
      <c r="D94" s="5">
        <v>30</v>
      </c>
      <c r="E94" s="7">
        <v>31</v>
      </c>
      <c r="F94" s="6">
        <v>10</v>
      </c>
      <c r="G94" s="7">
        <v>6</v>
      </c>
      <c r="H94" s="3" t="s">
        <v>20</v>
      </c>
      <c r="I94" s="8">
        <v>60</v>
      </c>
      <c r="J94" s="6">
        <v>37</v>
      </c>
      <c r="K94" s="8">
        <v>20</v>
      </c>
      <c r="L94" s="9">
        <v>18</v>
      </c>
    </row>
    <row r="95" spans="1:12" ht="18" customHeight="1">
      <c r="A95" s="2">
        <v>90</v>
      </c>
      <c r="B95" s="3" t="s">
        <v>128</v>
      </c>
      <c r="C95" s="4" t="s">
        <v>129</v>
      </c>
      <c r="D95" s="5">
        <v>60</v>
      </c>
      <c r="E95" s="7">
        <v>65</v>
      </c>
      <c r="F95" s="6">
        <v>20</v>
      </c>
      <c r="G95" s="7">
        <v>20</v>
      </c>
      <c r="H95" s="3" t="s">
        <v>16</v>
      </c>
      <c r="I95" s="8">
        <v>60</v>
      </c>
      <c r="J95" s="7">
        <v>60</v>
      </c>
      <c r="K95" s="8">
        <v>20</v>
      </c>
      <c r="L95" s="9">
        <v>18</v>
      </c>
    </row>
    <row r="96" spans="1:12" ht="18" customHeight="1">
      <c r="A96" s="2">
        <v>91</v>
      </c>
      <c r="B96" s="3" t="s">
        <v>128</v>
      </c>
      <c r="C96" s="4" t="s">
        <v>130</v>
      </c>
      <c r="D96" s="5">
        <v>60</v>
      </c>
      <c r="E96" s="7">
        <v>52</v>
      </c>
      <c r="F96" s="6">
        <v>20</v>
      </c>
      <c r="G96" s="7">
        <v>18</v>
      </c>
      <c r="H96" s="3" t="s">
        <v>20</v>
      </c>
      <c r="I96" s="8">
        <v>60</v>
      </c>
      <c r="J96" s="7">
        <v>41</v>
      </c>
      <c r="K96" s="8">
        <v>20</v>
      </c>
      <c r="L96" s="9">
        <v>13</v>
      </c>
    </row>
    <row r="97" spans="1:12" ht="18" customHeight="1">
      <c r="A97" s="2">
        <v>92</v>
      </c>
      <c r="B97" s="3" t="s">
        <v>131</v>
      </c>
      <c r="C97" s="4" t="s">
        <v>132</v>
      </c>
      <c r="D97" s="5">
        <v>60</v>
      </c>
      <c r="E97" s="6">
        <v>60</v>
      </c>
      <c r="F97" s="6">
        <v>20</v>
      </c>
      <c r="G97" s="7">
        <v>20</v>
      </c>
      <c r="H97" s="3" t="s">
        <v>16</v>
      </c>
      <c r="I97" s="8">
        <v>60</v>
      </c>
      <c r="J97" s="7">
        <v>60</v>
      </c>
      <c r="K97" s="8">
        <v>20</v>
      </c>
      <c r="L97" s="9">
        <v>20</v>
      </c>
    </row>
    <row r="98" spans="1:12" ht="18" customHeight="1">
      <c r="A98" s="2">
        <v>93</v>
      </c>
      <c r="B98" s="3" t="s">
        <v>131</v>
      </c>
      <c r="C98" s="4" t="s">
        <v>133</v>
      </c>
      <c r="D98" s="5">
        <v>60</v>
      </c>
      <c r="E98" s="6">
        <v>60</v>
      </c>
      <c r="F98" s="6">
        <v>20</v>
      </c>
      <c r="G98" s="7">
        <v>20</v>
      </c>
      <c r="H98" s="3" t="s">
        <v>16</v>
      </c>
      <c r="I98" s="8">
        <v>60</v>
      </c>
      <c r="J98" s="7">
        <v>57</v>
      </c>
      <c r="K98" s="8">
        <v>20</v>
      </c>
      <c r="L98" s="9">
        <v>20</v>
      </c>
    </row>
    <row r="99" spans="1:12" ht="18" customHeight="1">
      <c r="A99" s="2">
        <v>94</v>
      </c>
      <c r="B99" s="3" t="s">
        <v>134</v>
      </c>
      <c r="C99" s="4" t="s">
        <v>135</v>
      </c>
      <c r="D99" s="5">
        <v>30</v>
      </c>
      <c r="E99" s="7">
        <v>30</v>
      </c>
      <c r="F99" s="6">
        <v>10</v>
      </c>
      <c r="G99" s="7">
        <v>10</v>
      </c>
      <c r="H99" s="3" t="s">
        <v>16</v>
      </c>
      <c r="I99" s="8">
        <v>60</v>
      </c>
      <c r="J99" s="7">
        <v>50</v>
      </c>
      <c r="K99" s="8">
        <v>20</v>
      </c>
      <c r="L99" s="9">
        <v>12</v>
      </c>
    </row>
    <row r="100" spans="1:12" ht="18" customHeight="1">
      <c r="A100" s="2">
        <v>95</v>
      </c>
      <c r="B100" s="3" t="s">
        <v>134</v>
      </c>
      <c r="C100" s="4" t="s">
        <v>136</v>
      </c>
      <c r="D100" s="5">
        <v>60</v>
      </c>
      <c r="E100" s="7">
        <v>60</v>
      </c>
      <c r="F100" s="6">
        <v>20</v>
      </c>
      <c r="G100" s="7">
        <v>20</v>
      </c>
      <c r="H100" s="3" t="s">
        <v>16</v>
      </c>
      <c r="I100" s="8">
        <v>60</v>
      </c>
      <c r="J100" s="7">
        <v>36</v>
      </c>
      <c r="K100" s="8">
        <v>20</v>
      </c>
      <c r="L100" s="9">
        <v>20</v>
      </c>
    </row>
    <row r="101" spans="1:12" ht="18" customHeight="1">
      <c r="A101" s="2">
        <v>96</v>
      </c>
      <c r="B101" s="3" t="s">
        <v>134</v>
      </c>
      <c r="C101" s="4" t="s">
        <v>137</v>
      </c>
      <c r="D101" s="5">
        <v>60</v>
      </c>
      <c r="E101" s="7">
        <v>55</v>
      </c>
      <c r="F101" s="6">
        <v>20</v>
      </c>
      <c r="G101" s="7">
        <v>20</v>
      </c>
      <c r="H101" s="3" t="s">
        <v>16</v>
      </c>
      <c r="I101" s="8">
        <v>60</v>
      </c>
      <c r="J101" s="7">
        <v>55</v>
      </c>
      <c r="K101" s="8">
        <v>20</v>
      </c>
      <c r="L101" s="9">
        <v>20</v>
      </c>
    </row>
    <row r="102" spans="1:12" ht="18" customHeight="1">
      <c r="A102" s="2">
        <v>97</v>
      </c>
      <c r="B102" s="3" t="s">
        <v>134</v>
      </c>
      <c r="C102" s="4" t="s">
        <v>138</v>
      </c>
      <c r="D102" s="5">
        <v>60</v>
      </c>
      <c r="E102" s="7">
        <v>60</v>
      </c>
      <c r="F102" s="6">
        <v>20</v>
      </c>
      <c r="G102" s="7">
        <v>20</v>
      </c>
      <c r="H102" s="3" t="s">
        <v>16</v>
      </c>
      <c r="I102" s="8">
        <v>60</v>
      </c>
      <c r="J102" s="7">
        <v>51</v>
      </c>
      <c r="K102" s="8">
        <v>20</v>
      </c>
      <c r="L102" s="9">
        <v>20</v>
      </c>
    </row>
    <row r="103" spans="1:12" ht="18" customHeight="1">
      <c r="A103" s="2">
        <v>98</v>
      </c>
      <c r="B103" s="3" t="s">
        <v>134</v>
      </c>
      <c r="C103" s="4" t="s">
        <v>139</v>
      </c>
      <c r="D103" s="5">
        <v>60</v>
      </c>
      <c r="E103" s="7">
        <v>40</v>
      </c>
      <c r="F103" s="6">
        <v>20</v>
      </c>
      <c r="G103" s="7">
        <v>20</v>
      </c>
      <c r="H103" s="3" t="s">
        <v>16</v>
      </c>
      <c r="I103" s="8">
        <v>60</v>
      </c>
      <c r="J103" s="7">
        <v>37</v>
      </c>
      <c r="K103" s="8">
        <v>20</v>
      </c>
      <c r="L103" s="9">
        <v>20</v>
      </c>
    </row>
    <row r="104" spans="1:12" ht="18" customHeight="1">
      <c r="A104" s="2">
        <v>99</v>
      </c>
      <c r="B104" s="3" t="s">
        <v>134</v>
      </c>
      <c r="C104" s="4" t="s">
        <v>140</v>
      </c>
      <c r="D104" s="5">
        <v>30</v>
      </c>
      <c r="E104" s="7">
        <v>30</v>
      </c>
      <c r="F104" s="6">
        <v>10</v>
      </c>
      <c r="G104" s="7">
        <v>10</v>
      </c>
      <c r="H104" s="3" t="s">
        <v>16</v>
      </c>
      <c r="I104" s="8">
        <v>60</v>
      </c>
      <c r="J104" s="7">
        <v>49</v>
      </c>
      <c r="K104" s="8">
        <v>20</v>
      </c>
      <c r="L104" s="9">
        <v>20</v>
      </c>
    </row>
    <row r="105" spans="1:12" ht="18" customHeight="1">
      <c r="A105" s="2">
        <v>100</v>
      </c>
      <c r="B105" s="3" t="s">
        <v>134</v>
      </c>
      <c r="C105" s="4" t="s">
        <v>141</v>
      </c>
      <c r="D105" s="5">
        <v>60</v>
      </c>
      <c r="E105" s="7">
        <v>60</v>
      </c>
      <c r="F105" s="6">
        <v>20</v>
      </c>
      <c r="G105" s="7">
        <v>20</v>
      </c>
      <c r="H105" s="3" t="s">
        <v>67</v>
      </c>
      <c r="I105" s="8">
        <v>60</v>
      </c>
      <c r="J105" s="7">
        <v>37</v>
      </c>
      <c r="K105" s="8">
        <v>20</v>
      </c>
      <c r="L105" s="9">
        <v>20</v>
      </c>
    </row>
    <row r="106" spans="1:12" ht="18" customHeight="1">
      <c r="A106" s="2">
        <v>101</v>
      </c>
      <c r="B106" s="3" t="s">
        <v>134</v>
      </c>
      <c r="C106" s="4" t="s">
        <v>142</v>
      </c>
      <c r="D106" s="5">
        <v>60</v>
      </c>
      <c r="E106" s="7">
        <v>60</v>
      </c>
      <c r="F106" s="6">
        <v>20</v>
      </c>
      <c r="G106" s="7">
        <v>18</v>
      </c>
      <c r="H106" s="3" t="s">
        <v>16</v>
      </c>
      <c r="I106" s="8">
        <v>60</v>
      </c>
      <c r="J106" s="7">
        <v>50</v>
      </c>
      <c r="K106" s="8">
        <v>20</v>
      </c>
      <c r="L106" s="9">
        <v>20</v>
      </c>
    </row>
    <row r="107" spans="1:12" ht="18" customHeight="1">
      <c r="A107" s="2">
        <v>102</v>
      </c>
      <c r="B107" s="3" t="s">
        <v>134</v>
      </c>
      <c r="C107" s="4" t="s">
        <v>143</v>
      </c>
      <c r="D107" s="5">
        <v>60</v>
      </c>
      <c r="E107" s="7">
        <v>60</v>
      </c>
      <c r="F107" s="6">
        <v>20</v>
      </c>
      <c r="G107" s="7">
        <v>20</v>
      </c>
      <c r="H107" s="3" t="s">
        <v>48</v>
      </c>
      <c r="I107" s="9">
        <v>53</v>
      </c>
      <c r="J107" s="7">
        <v>47</v>
      </c>
      <c r="K107" s="9">
        <v>17</v>
      </c>
      <c r="L107" s="9">
        <v>17</v>
      </c>
    </row>
    <row r="108" spans="1:12" ht="18" customHeight="1">
      <c r="A108" s="2">
        <v>103</v>
      </c>
      <c r="B108" s="3" t="s">
        <v>134</v>
      </c>
      <c r="C108" s="4" t="s">
        <v>144</v>
      </c>
      <c r="D108" s="5">
        <v>60</v>
      </c>
      <c r="E108" s="7">
        <v>60</v>
      </c>
      <c r="F108" s="6">
        <v>20</v>
      </c>
      <c r="G108" s="7">
        <v>19</v>
      </c>
      <c r="H108" s="3" t="s">
        <v>16</v>
      </c>
      <c r="I108" s="8">
        <v>60</v>
      </c>
      <c r="J108" s="7">
        <v>31</v>
      </c>
      <c r="K108" s="8">
        <v>20</v>
      </c>
      <c r="L108" s="9">
        <v>20</v>
      </c>
    </row>
    <row r="109" spans="1:12" ht="18" customHeight="1">
      <c r="A109" s="2">
        <v>104</v>
      </c>
      <c r="B109" s="3" t="s">
        <v>134</v>
      </c>
      <c r="C109" s="4" t="s">
        <v>145</v>
      </c>
      <c r="D109" s="5">
        <v>60</v>
      </c>
      <c r="E109" s="7">
        <v>60</v>
      </c>
      <c r="F109" s="6">
        <v>20</v>
      </c>
      <c r="G109" s="7">
        <v>20</v>
      </c>
      <c r="H109" s="3" t="s">
        <v>20</v>
      </c>
      <c r="I109" s="8">
        <v>60</v>
      </c>
      <c r="J109" s="7">
        <v>21</v>
      </c>
      <c r="K109" s="8">
        <v>20</v>
      </c>
      <c r="L109" s="9">
        <v>20</v>
      </c>
    </row>
    <row r="110" spans="1:12" ht="18" customHeight="1">
      <c r="A110" s="2">
        <v>105</v>
      </c>
      <c r="B110" s="3" t="s">
        <v>134</v>
      </c>
      <c r="C110" s="4" t="s">
        <v>146</v>
      </c>
      <c r="D110" s="5">
        <v>60</v>
      </c>
      <c r="E110" s="7">
        <v>60</v>
      </c>
      <c r="F110" s="6">
        <v>20</v>
      </c>
      <c r="G110" s="7">
        <v>20</v>
      </c>
      <c r="H110" s="3" t="s">
        <v>16</v>
      </c>
      <c r="I110" s="8">
        <v>60</v>
      </c>
      <c r="J110" s="7">
        <v>60</v>
      </c>
      <c r="K110" s="8">
        <v>20</v>
      </c>
      <c r="L110" s="9">
        <v>20</v>
      </c>
    </row>
    <row r="111" spans="1:12" ht="18" customHeight="1">
      <c r="A111" s="2">
        <v>106</v>
      </c>
      <c r="B111" s="3" t="s">
        <v>134</v>
      </c>
      <c r="C111" s="4" t="s">
        <v>147</v>
      </c>
      <c r="D111" s="5">
        <v>60</v>
      </c>
      <c r="E111" s="7">
        <v>60</v>
      </c>
      <c r="F111" s="6">
        <v>20</v>
      </c>
      <c r="G111" s="7">
        <v>20</v>
      </c>
      <c r="H111" s="3" t="s">
        <v>20</v>
      </c>
      <c r="I111" s="9">
        <v>60</v>
      </c>
      <c r="J111" s="7">
        <v>37</v>
      </c>
      <c r="K111" s="9">
        <v>20</v>
      </c>
      <c r="L111" s="9">
        <v>20</v>
      </c>
    </row>
    <row r="112" spans="1:12" ht="18" customHeight="1">
      <c r="A112" s="2">
        <v>107</v>
      </c>
      <c r="B112" s="3" t="s">
        <v>134</v>
      </c>
      <c r="C112" s="4" t="s">
        <v>148</v>
      </c>
      <c r="D112" s="5">
        <v>60</v>
      </c>
      <c r="E112" s="7">
        <v>60</v>
      </c>
      <c r="F112" s="6">
        <v>20</v>
      </c>
      <c r="G112" s="7">
        <v>20</v>
      </c>
      <c r="H112" s="15" t="s">
        <v>41</v>
      </c>
      <c r="I112" s="8">
        <v>122</v>
      </c>
      <c r="J112" s="22">
        <v>88</v>
      </c>
      <c r="K112" s="8">
        <v>38</v>
      </c>
      <c r="L112" s="9">
        <v>26</v>
      </c>
    </row>
    <row r="113" spans="1:12" ht="18" customHeight="1">
      <c r="A113" s="2">
        <v>108</v>
      </c>
      <c r="B113" s="3" t="s">
        <v>134</v>
      </c>
      <c r="C113" s="4" t="s">
        <v>149</v>
      </c>
      <c r="D113" s="5">
        <v>60</v>
      </c>
      <c r="E113" s="7">
        <v>55</v>
      </c>
      <c r="F113" s="6">
        <v>20</v>
      </c>
      <c r="G113" s="7">
        <v>20</v>
      </c>
      <c r="H113" s="3" t="s">
        <v>67</v>
      </c>
      <c r="I113" s="8">
        <v>60</v>
      </c>
      <c r="J113" s="7">
        <v>52</v>
      </c>
      <c r="K113" s="8">
        <v>20</v>
      </c>
      <c r="L113" s="9">
        <v>20</v>
      </c>
    </row>
    <row r="114" spans="1:12" ht="18" customHeight="1">
      <c r="A114" s="2">
        <v>109</v>
      </c>
      <c r="B114" s="3" t="s">
        <v>134</v>
      </c>
      <c r="C114" s="4" t="s">
        <v>150</v>
      </c>
      <c r="D114" s="5">
        <v>60</v>
      </c>
      <c r="E114" s="7">
        <v>40</v>
      </c>
      <c r="F114" s="6">
        <v>20</v>
      </c>
      <c r="G114" s="7">
        <v>20</v>
      </c>
      <c r="H114" s="3" t="s">
        <v>20</v>
      </c>
      <c r="I114" s="8">
        <v>60</v>
      </c>
      <c r="J114" s="7">
        <v>30</v>
      </c>
      <c r="K114" s="8">
        <v>20</v>
      </c>
      <c r="L114" s="9">
        <v>20</v>
      </c>
    </row>
    <row r="115" spans="1:12" ht="18" customHeight="1">
      <c r="A115" s="2">
        <v>110</v>
      </c>
      <c r="B115" s="3" t="s">
        <v>134</v>
      </c>
      <c r="C115" s="4" t="s">
        <v>151</v>
      </c>
      <c r="D115" s="5">
        <v>60</v>
      </c>
      <c r="E115" s="7">
        <v>60</v>
      </c>
      <c r="F115" s="6">
        <v>20</v>
      </c>
      <c r="G115" s="7">
        <v>19</v>
      </c>
      <c r="H115" s="3" t="s">
        <v>16</v>
      </c>
      <c r="I115" s="8">
        <v>60</v>
      </c>
      <c r="J115" s="7">
        <v>23</v>
      </c>
      <c r="K115" s="8">
        <v>20</v>
      </c>
      <c r="L115" s="9">
        <v>20</v>
      </c>
    </row>
    <row r="116" spans="1:12" ht="18" customHeight="1">
      <c r="A116" s="2">
        <v>111</v>
      </c>
      <c r="B116" s="3" t="s">
        <v>134</v>
      </c>
      <c r="C116" s="4" t="s">
        <v>152</v>
      </c>
      <c r="D116" s="5">
        <v>60</v>
      </c>
      <c r="E116" s="7">
        <v>48</v>
      </c>
      <c r="F116" s="6">
        <v>20</v>
      </c>
      <c r="G116" s="7">
        <v>20</v>
      </c>
      <c r="H116" s="3" t="s">
        <v>153</v>
      </c>
      <c r="I116" s="8">
        <v>53</v>
      </c>
      <c r="J116" s="7">
        <v>33</v>
      </c>
      <c r="K116" s="8">
        <v>17</v>
      </c>
      <c r="L116" s="9">
        <v>17</v>
      </c>
    </row>
    <row r="117" spans="1:12" ht="18" customHeight="1">
      <c r="A117" s="2">
        <v>112</v>
      </c>
      <c r="B117" s="3" t="s">
        <v>134</v>
      </c>
      <c r="C117" s="4" t="s">
        <v>154</v>
      </c>
      <c r="D117" s="5">
        <v>30</v>
      </c>
      <c r="E117" s="7">
        <v>30</v>
      </c>
      <c r="F117" s="6">
        <v>10</v>
      </c>
      <c r="G117" s="7">
        <v>9</v>
      </c>
      <c r="H117" s="3" t="s">
        <v>67</v>
      </c>
      <c r="I117" s="8">
        <v>60</v>
      </c>
      <c r="J117" s="7">
        <v>45</v>
      </c>
      <c r="K117" s="8">
        <v>20</v>
      </c>
      <c r="L117" s="9">
        <v>20</v>
      </c>
    </row>
    <row r="118" spans="1:12" ht="18" customHeight="1">
      <c r="A118" s="2">
        <v>113</v>
      </c>
      <c r="B118" s="3" t="s">
        <v>134</v>
      </c>
      <c r="C118" s="4" t="s">
        <v>155</v>
      </c>
      <c r="D118" s="5">
        <v>60</v>
      </c>
      <c r="E118" s="7">
        <v>54</v>
      </c>
      <c r="F118" s="6">
        <v>20</v>
      </c>
      <c r="G118" s="7">
        <v>20</v>
      </c>
      <c r="H118" s="3" t="s">
        <v>16</v>
      </c>
      <c r="I118" s="8">
        <v>60</v>
      </c>
      <c r="J118" s="7">
        <v>58</v>
      </c>
      <c r="K118" s="8">
        <v>20</v>
      </c>
      <c r="L118" s="9">
        <v>20</v>
      </c>
    </row>
    <row r="119" spans="1:12" ht="18" customHeight="1">
      <c r="A119" s="2">
        <v>114</v>
      </c>
      <c r="B119" s="3" t="s">
        <v>134</v>
      </c>
      <c r="C119" s="4" t="s">
        <v>156</v>
      </c>
      <c r="D119" s="5">
        <v>60</v>
      </c>
      <c r="E119" s="7">
        <v>60</v>
      </c>
      <c r="F119" s="6">
        <v>20</v>
      </c>
      <c r="G119" s="7">
        <v>20</v>
      </c>
      <c r="H119" s="3" t="s">
        <v>16</v>
      </c>
      <c r="I119" s="8">
        <v>60</v>
      </c>
      <c r="J119" s="7">
        <v>49</v>
      </c>
      <c r="K119" s="8">
        <v>20</v>
      </c>
      <c r="L119" s="9">
        <v>20</v>
      </c>
    </row>
    <row r="120" spans="1:12" ht="18" customHeight="1">
      <c r="A120" s="2">
        <v>115</v>
      </c>
      <c r="B120" s="3" t="s">
        <v>134</v>
      </c>
      <c r="C120" s="4" t="s">
        <v>157</v>
      </c>
      <c r="D120" s="5">
        <v>60</v>
      </c>
      <c r="E120" s="7">
        <v>56</v>
      </c>
      <c r="F120" s="6">
        <v>20</v>
      </c>
      <c r="G120" s="7">
        <v>20</v>
      </c>
      <c r="H120" s="3" t="s">
        <v>20</v>
      </c>
      <c r="I120" s="8">
        <v>60</v>
      </c>
      <c r="J120" s="7">
        <v>55</v>
      </c>
      <c r="K120" s="8">
        <v>20</v>
      </c>
      <c r="L120" s="9">
        <v>20</v>
      </c>
    </row>
    <row r="121" spans="1:12" ht="18" customHeight="1">
      <c r="A121" s="2">
        <v>116</v>
      </c>
      <c r="B121" s="3" t="s">
        <v>134</v>
      </c>
      <c r="C121" s="4" t="s">
        <v>158</v>
      </c>
      <c r="D121" s="5">
        <v>60</v>
      </c>
      <c r="E121" s="7">
        <v>50</v>
      </c>
      <c r="F121" s="6">
        <v>20</v>
      </c>
      <c r="G121" s="7">
        <v>20</v>
      </c>
      <c r="H121" s="3" t="s">
        <v>16</v>
      </c>
      <c r="I121" s="8">
        <v>60</v>
      </c>
      <c r="J121" s="7">
        <v>32</v>
      </c>
      <c r="K121" s="8">
        <v>20</v>
      </c>
      <c r="L121" s="9">
        <v>20</v>
      </c>
    </row>
    <row r="122" spans="1:12" ht="18" customHeight="1">
      <c r="A122" s="2">
        <v>117</v>
      </c>
      <c r="B122" s="3" t="s">
        <v>134</v>
      </c>
      <c r="C122" s="4" t="s">
        <v>159</v>
      </c>
      <c r="D122" s="5">
        <v>60</v>
      </c>
      <c r="E122" s="7">
        <v>60</v>
      </c>
      <c r="F122" s="6">
        <v>20</v>
      </c>
      <c r="G122" s="7">
        <v>20</v>
      </c>
      <c r="H122" s="3" t="s">
        <v>67</v>
      </c>
      <c r="I122" s="8">
        <v>60</v>
      </c>
      <c r="J122" s="7">
        <v>31</v>
      </c>
      <c r="K122" s="8">
        <v>20</v>
      </c>
      <c r="L122" s="9">
        <v>20</v>
      </c>
    </row>
    <row r="123" spans="1:12" ht="18" customHeight="1">
      <c r="A123" s="2">
        <v>118</v>
      </c>
      <c r="B123" s="3" t="s">
        <v>134</v>
      </c>
      <c r="C123" s="4" t="s">
        <v>160</v>
      </c>
      <c r="D123" s="5">
        <v>60</v>
      </c>
      <c r="E123" s="7">
        <v>48</v>
      </c>
      <c r="F123" s="6">
        <v>20</v>
      </c>
      <c r="G123" s="7">
        <v>17</v>
      </c>
      <c r="H123" s="3" t="s">
        <v>20</v>
      </c>
      <c r="I123" s="8">
        <v>60</v>
      </c>
      <c r="J123" s="7">
        <v>48</v>
      </c>
      <c r="K123" s="8">
        <v>20</v>
      </c>
      <c r="L123" s="9">
        <v>20</v>
      </c>
    </row>
    <row r="124" spans="1:12" ht="18" customHeight="1">
      <c r="A124" s="2">
        <v>119</v>
      </c>
      <c r="B124" s="3" t="s">
        <v>134</v>
      </c>
      <c r="C124" s="4" t="s">
        <v>161</v>
      </c>
      <c r="D124" s="5">
        <v>60</v>
      </c>
      <c r="E124" s="7">
        <v>60</v>
      </c>
      <c r="F124" s="6">
        <v>20</v>
      </c>
      <c r="G124" s="7">
        <v>20</v>
      </c>
      <c r="H124" s="3" t="s">
        <v>162</v>
      </c>
      <c r="I124" s="8">
        <v>53</v>
      </c>
      <c r="J124" s="7">
        <v>44</v>
      </c>
      <c r="K124" s="8">
        <v>17</v>
      </c>
      <c r="L124" s="9">
        <v>15</v>
      </c>
    </row>
    <row r="125" spans="1:12" ht="18" customHeight="1">
      <c r="A125" s="2">
        <v>120</v>
      </c>
      <c r="B125" s="3" t="s">
        <v>134</v>
      </c>
      <c r="C125" s="4" t="s">
        <v>163</v>
      </c>
      <c r="D125" s="5">
        <v>60</v>
      </c>
      <c r="E125" s="7">
        <v>50</v>
      </c>
      <c r="F125" s="6">
        <v>20</v>
      </c>
      <c r="G125" s="7">
        <v>20</v>
      </c>
      <c r="H125" s="3" t="s">
        <v>16</v>
      </c>
      <c r="I125" s="8">
        <v>60</v>
      </c>
      <c r="J125" s="7">
        <v>35</v>
      </c>
      <c r="K125" s="8">
        <v>20</v>
      </c>
      <c r="L125" s="9">
        <v>20</v>
      </c>
    </row>
    <row r="126" spans="1:12" ht="18" customHeight="1">
      <c r="A126" s="2">
        <v>121</v>
      </c>
      <c r="B126" s="3" t="s">
        <v>134</v>
      </c>
      <c r="C126" s="4" t="s">
        <v>164</v>
      </c>
      <c r="D126" s="5">
        <v>60</v>
      </c>
      <c r="E126" s="7">
        <v>40</v>
      </c>
      <c r="F126" s="6">
        <v>20</v>
      </c>
      <c r="G126" s="7">
        <v>20</v>
      </c>
      <c r="H126" s="3" t="s">
        <v>16</v>
      </c>
      <c r="I126" s="8">
        <v>60</v>
      </c>
      <c r="J126" s="7">
        <v>45</v>
      </c>
      <c r="K126" s="8">
        <v>20</v>
      </c>
      <c r="L126" s="9">
        <v>20</v>
      </c>
    </row>
    <row r="127" spans="1:12" ht="18" customHeight="1">
      <c r="A127" s="2">
        <v>122</v>
      </c>
      <c r="B127" s="3" t="s">
        <v>134</v>
      </c>
      <c r="C127" s="4" t="s">
        <v>165</v>
      </c>
      <c r="D127" s="5">
        <v>30</v>
      </c>
      <c r="E127" s="7">
        <v>30</v>
      </c>
      <c r="F127" s="6">
        <v>10</v>
      </c>
      <c r="G127" s="7">
        <v>9</v>
      </c>
      <c r="H127" s="3" t="s">
        <v>16</v>
      </c>
      <c r="I127" s="8">
        <v>60</v>
      </c>
      <c r="J127" s="7">
        <v>46</v>
      </c>
      <c r="K127" s="8">
        <v>20</v>
      </c>
      <c r="L127" s="9">
        <v>20</v>
      </c>
    </row>
    <row r="128" spans="1:12" ht="18" customHeight="1">
      <c r="A128" s="2">
        <v>123</v>
      </c>
      <c r="B128" s="3" t="s">
        <v>134</v>
      </c>
      <c r="C128" s="4" t="s">
        <v>166</v>
      </c>
      <c r="D128" s="5">
        <v>60</v>
      </c>
      <c r="E128" s="7">
        <v>60</v>
      </c>
      <c r="F128" s="6">
        <v>20</v>
      </c>
      <c r="G128" s="7">
        <v>19</v>
      </c>
      <c r="H128" s="3" t="s">
        <v>153</v>
      </c>
      <c r="I128" s="8">
        <v>53</v>
      </c>
      <c r="J128" s="7">
        <v>20</v>
      </c>
      <c r="K128" s="8">
        <v>17</v>
      </c>
      <c r="L128" s="9">
        <v>11</v>
      </c>
    </row>
    <row r="129" spans="1:12" ht="18" customHeight="1">
      <c r="A129" s="2">
        <v>124</v>
      </c>
      <c r="B129" s="3" t="s">
        <v>134</v>
      </c>
      <c r="C129" s="4" t="s">
        <v>167</v>
      </c>
      <c r="D129" s="5">
        <v>60</v>
      </c>
      <c r="E129" s="7">
        <v>50</v>
      </c>
      <c r="F129" s="6">
        <v>20</v>
      </c>
      <c r="G129" s="7">
        <v>20</v>
      </c>
      <c r="H129" s="3" t="s">
        <v>16</v>
      </c>
      <c r="I129" s="8">
        <v>60</v>
      </c>
      <c r="J129" s="7">
        <v>49</v>
      </c>
      <c r="K129" s="8">
        <v>20</v>
      </c>
      <c r="L129" s="9">
        <v>20</v>
      </c>
    </row>
    <row r="130" spans="1:12" ht="18" customHeight="1">
      <c r="A130" s="2">
        <v>125</v>
      </c>
      <c r="B130" s="3" t="s">
        <v>134</v>
      </c>
      <c r="C130" s="4" t="s">
        <v>168</v>
      </c>
      <c r="D130" s="5">
        <v>60</v>
      </c>
      <c r="E130" s="7">
        <v>60</v>
      </c>
      <c r="F130" s="6">
        <v>20</v>
      </c>
      <c r="G130" s="7">
        <v>20</v>
      </c>
      <c r="H130" s="3" t="s">
        <v>16</v>
      </c>
      <c r="I130" s="8">
        <v>60</v>
      </c>
      <c r="J130" s="7">
        <v>38</v>
      </c>
      <c r="K130" s="8">
        <v>20</v>
      </c>
      <c r="L130" s="9">
        <v>20</v>
      </c>
    </row>
    <row r="131" spans="1:12" ht="18" customHeight="1">
      <c r="A131" s="2">
        <v>126</v>
      </c>
      <c r="B131" s="3" t="s">
        <v>134</v>
      </c>
      <c r="C131" s="4" t="s">
        <v>169</v>
      </c>
      <c r="D131" s="5">
        <v>60</v>
      </c>
      <c r="E131" s="7">
        <v>47</v>
      </c>
      <c r="F131" s="6">
        <v>20</v>
      </c>
      <c r="G131" s="7">
        <v>20</v>
      </c>
      <c r="H131" s="3" t="s">
        <v>16</v>
      </c>
      <c r="I131" s="8">
        <v>60</v>
      </c>
      <c r="J131" s="7">
        <v>37</v>
      </c>
      <c r="K131" s="8">
        <v>20</v>
      </c>
      <c r="L131" s="9">
        <v>20</v>
      </c>
    </row>
    <row r="132" spans="1:12" ht="18" customHeight="1">
      <c r="A132" s="2">
        <v>127</v>
      </c>
      <c r="B132" s="3" t="s">
        <v>134</v>
      </c>
      <c r="C132" s="4" t="s">
        <v>170</v>
      </c>
      <c r="D132" s="5">
        <v>60</v>
      </c>
      <c r="E132" s="7">
        <v>52</v>
      </c>
      <c r="F132" s="6">
        <v>20</v>
      </c>
      <c r="G132" s="7">
        <v>20</v>
      </c>
      <c r="H132" s="3" t="s">
        <v>67</v>
      </c>
      <c r="I132" s="8">
        <v>60</v>
      </c>
      <c r="J132" s="7">
        <v>30</v>
      </c>
      <c r="K132" s="8">
        <v>20</v>
      </c>
      <c r="L132" s="9">
        <v>15</v>
      </c>
    </row>
    <row r="133" spans="1:12" ht="18" customHeight="1">
      <c r="A133" s="2">
        <v>128</v>
      </c>
      <c r="B133" s="3" t="s">
        <v>134</v>
      </c>
      <c r="C133" s="4" t="s">
        <v>171</v>
      </c>
      <c r="D133" s="5">
        <v>60</v>
      </c>
      <c r="E133" s="7">
        <v>60</v>
      </c>
      <c r="F133" s="6">
        <v>20</v>
      </c>
      <c r="G133" s="7">
        <v>20</v>
      </c>
      <c r="H133" s="3" t="s">
        <v>16</v>
      </c>
      <c r="I133" s="8">
        <v>60</v>
      </c>
      <c r="J133" s="7">
        <v>42</v>
      </c>
      <c r="K133" s="8">
        <v>20</v>
      </c>
      <c r="L133" s="9">
        <v>20</v>
      </c>
    </row>
    <row r="134" spans="1:12" ht="18" customHeight="1">
      <c r="A134" s="2">
        <v>129</v>
      </c>
      <c r="B134" s="3" t="s">
        <v>134</v>
      </c>
      <c r="C134" s="4" t="s">
        <v>172</v>
      </c>
      <c r="D134" s="5">
        <v>60</v>
      </c>
      <c r="E134" s="7">
        <v>55</v>
      </c>
      <c r="F134" s="6">
        <v>20</v>
      </c>
      <c r="G134" s="7">
        <v>20</v>
      </c>
      <c r="H134" s="3" t="s">
        <v>67</v>
      </c>
      <c r="I134" s="8">
        <v>60</v>
      </c>
      <c r="J134" s="7">
        <v>45</v>
      </c>
      <c r="K134" s="8">
        <v>20</v>
      </c>
      <c r="L134" s="9">
        <v>20</v>
      </c>
    </row>
    <row r="135" spans="1:12" ht="18" customHeight="1">
      <c r="A135" s="2">
        <v>130</v>
      </c>
      <c r="B135" s="3" t="s">
        <v>134</v>
      </c>
      <c r="C135" s="4" t="s">
        <v>173</v>
      </c>
      <c r="D135" s="5">
        <v>60</v>
      </c>
      <c r="E135" s="7">
        <v>60</v>
      </c>
      <c r="F135" s="6">
        <v>20</v>
      </c>
      <c r="G135" s="7">
        <v>20</v>
      </c>
      <c r="H135" s="3" t="s">
        <v>16</v>
      </c>
      <c r="I135" s="8">
        <v>60</v>
      </c>
      <c r="J135" s="7">
        <v>48</v>
      </c>
      <c r="K135" s="8">
        <v>20</v>
      </c>
      <c r="L135" s="9">
        <v>17</v>
      </c>
    </row>
    <row r="136" spans="1:12" ht="18" customHeight="1">
      <c r="A136" s="2">
        <v>131</v>
      </c>
      <c r="B136" s="3" t="s">
        <v>134</v>
      </c>
      <c r="C136" s="4" t="s">
        <v>174</v>
      </c>
      <c r="D136" s="5">
        <v>60</v>
      </c>
      <c r="E136" s="7">
        <v>54</v>
      </c>
      <c r="F136" s="6">
        <v>20</v>
      </c>
      <c r="G136" s="7">
        <v>20</v>
      </c>
      <c r="H136" s="3" t="s">
        <v>20</v>
      </c>
      <c r="I136" s="8">
        <v>60</v>
      </c>
      <c r="J136" s="7">
        <v>43</v>
      </c>
      <c r="K136" s="8">
        <v>20</v>
      </c>
      <c r="L136" s="9">
        <v>20</v>
      </c>
    </row>
    <row r="137" spans="1:12" ht="18" customHeight="1">
      <c r="A137" s="2">
        <v>132</v>
      </c>
      <c r="B137" s="3" t="s">
        <v>134</v>
      </c>
      <c r="C137" s="4" t="s">
        <v>175</v>
      </c>
      <c r="D137" s="5">
        <v>60</v>
      </c>
      <c r="E137" s="7">
        <v>60</v>
      </c>
      <c r="F137" s="6">
        <v>20</v>
      </c>
      <c r="G137" s="7">
        <v>20</v>
      </c>
      <c r="H137" s="3" t="s">
        <v>20</v>
      </c>
      <c r="I137" s="8">
        <v>60</v>
      </c>
      <c r="J137" s="7">
        <v>38</v>
      </c>
      <c r="K137" s="8">
        <v>20</v>
      </c>
      <c r="L137" s="9">
        <v>20</v>
      </c>
    </row>
    <row r="138" spans="1:12" ht="18" customHeight="1">
      <c r="A138" s="2">
        <v>133</v>
      </c>
      <c r="B138" s="3" t="s">
        <v>134</v>
      </c>
      <c r="C138" s="4" t="s">
        <v>176</v>
      </c>
      <c r="D138" s="5">
        <v>30</v>
      </c>
      <c r="E138" s="7">
        <v>30</v>
      </c>
      <c r="F138" s="6">
        <v>10</v>
      </c>
      <c r="G138" s="7">
        <v>10</v>
      </c>
      <c r="H138" s="3" t="s">
        <v>16</v>
      </c>
      <c r="I138" s="8">
        <v>60</v>
      </c>
      <c r="J138" s="7">
        <v>47</v>
      </c>
      <c r="K138" s="8">
        <v>20</v>
      </c>
      <c r="L138" s="9">
        <v>20</v>
      </c>
    </row>
    <row r="139" spans="1:12" ht="18" customHeight="1">
      <c r="A139" s="2">
        <v>134</v>
      </c>
      <c r="B139" s="3" t="s">
        <v>177</v>
      </c>
      <c r="C139" s="4" t="s">
        <v>178</v>
      </c>
      <c r="D139" s="5">
        <v>60</v>
      </c>
      <c r="E139" s="7">
        <v>60</v>
      </c>
      <c r="F139" s="6">
        <v>20</v>
      </c>
      <c r="G139" s="7">
        <v>20</v>
      </c>
      <c r="H139" s="3" t="s">
        <v>16</v>
      </c>
      <c r="I139" s="8">
        <v>60</v>
      </c>
      <c r="J139" s="7">
        <v>45</v>
      </c>
      <c r="K139" s="8">
        <v>20</v>
      </c>
      <c r="L139" s="9">
        <v>20</v>
      </c>
    </row>
    <row r="140" spans="1:12" ht="18" customHeight="1">
      <c r="A140" s="2">
        <v>135</v>
      </c>
      <c r="B140" s="3" t="s">
        <v>177</v>
      </c>
      <c r="C140" s="4" t="s">
        <v>179</v>
      </c>
      <c r="D140" s="5">
        <v>30</v>
      </c>
      <c r="E140" s="6">
        <v>30</v>
      </c>
      <c r="F140" s="6">
        <v>10</v>
      </c>
      <c r="G140" s="7">
        <v>10</v>
      </c>
      <c r="H140" s="3" t="s">
        <v>16</v>
      </c>
      <c r="I140" s="8">
        <v>120</v>
      </c>
      <c r="J140" s="22">
        <v>105</v>
      </c>
      <c r="K140" s="8">
        <v>40</v>
      </c>
      <c r="L140" s="9">
        <v>35</v>
      </c>
    </row>
    <row r="141" spans="1:12" ht="18" customHeight="1">
      <c r="A141" s="2">
        <v>136</v>
      </c>
      <c r="B141" s="3" t="s">
        <v>177</v>
      </c>
      <c r="C141" s="4" t="s">
        <v>180</v>
      </c>
      <c r="D141" s="5">
        <v>60</v>
      </c>
      <c r="E141" s="7">
        <v>40</v>
      </c>
      <c r="F141" s="6">
        <v>20</v>
      </c>
      <c r="G141" s="7">
        <v>20</v>
      </c>
      <c r="H141" s="3" t="s">
        <v>16</v>
      </c>
      <c r="I141" s="8">
        <v>60</v>
      </c>
      <c r="J141" s="7">
        <v>33</v>
      </c>
      <c r="K141" s="8">
        <v>20</v>
      </c>
      <c r="L141" s="9">
        <v>17</v>
      </c>
    </row>
    <row r="142" spans="1:12" ht="18" customHeight="1">
      <c r="A142" s="2">
        <v>137</v>
      </c>
      <c r="B142" s="3" t="s">
        <v>177</v>
      </c>
      <c r="C142" s="4" t="s">
        <v>181</v>
      </c>
      <c r="D142" s="5">
        <v>60</v>
      </c>
      <c r="E142" s="6">
        <v>44</v>
      </c>
      <c r="F142" s="6">
        <v>20</v>
      </c>
      <c r="G142" s="7">
        <v>20</v>
      </c>
      <c r="H142" s="3" t="s">
        <v>16</v>
      </c>
      <c r="I142" s="8">
        <v>60</v>
      </c>
      <c r="J142" s="11">
        <v>53</v>
      </c>
      <c r="K142" s="8">
        <v>20</v>
      </c>
      <c r="L142" s="9">
        <v>20</v>
      </c>
    </row>
    <row r="143" spans="1:12" ht="18" customHeight="1">
      <c r="A143" s="2">
        <v>138</v>
      </c>
      <c r="B143" s="3" t="s">
        <v>177</v>
      </c>
      <c r="C143" s="4" t="s">
        <v>182</v>
      </c>
      <c r="D143" s="5">
        <v>60</v>
      </c>
      <c r="E143" s="7">
        <v>48</v>
      </c>
      <c r="F143" s="6">
        <v>20</v>
      </c>
      <c r="G143" s="7">
        <v>20</v>
      </c>
      <c r="H143" s="3" t="s">
        <v>16</v>
      </c>
      <c r="I143" s="8">
        <v>60</v>
      </c>
      <c r="J143" s="22">
        <v>40</v>
      </c>
      <c r="K143" s="8">
        <v>20</v>
      </c>
      <c r="L143" s="9">
        <v>20</v>
      </c>
    </row>
    <row r="144" spans="1:12" ht="18" customHeight="1">
      <c r="A144" s="2">
        <v>139</v>
      </c>
      <c r="B144" s="3" t="s">
        <v>177</v>
      </c>
      <c r="C144" s="4" t="s">
        <v>183</v>
      </c>
      <c r="D144" s="5">
        <v>60</v>
      </c>
      <c r="E144" s="7">
        <v>48</v>
      </c>
      <c r="F144" s="6">
        <v>20</v>
      </c>
      <c r="G144" s="7">
        <v>10</v>
      </c>
      <c r="H144" s="3" t="s">
        <v>16</v>
      </c>
      <c r="I144" s="8">
        <v>60</v>
      </c>
      <c r="J144" s="22">
        <v>26</v>
      </c>
      <c r="K144" s="8">
        <v>20</v>
      </c>
      <c r="L144" s="9">
        <v>15</v>
      </c>
    </row>
    <row r="145" spans="1:12" ht="18" customHeight="1">
      <c r="A145" s="2">
        <v>140</v>
      </c>
      <c r="B145" s="3" t="s">
        <v>177</v>
      </c>
      <c r="C145" s="4" t="s">
        <v>184</v>
      </c>
      <c r="D145" s="5">
        <v>60</v>
      </c>
      <c r="E145" s="7">
        <v>50</v>
      </c>
      <c r="F145" s="6">
        <v>20</v>
      </c>
      <c r="G145" s="7">
        <v>20</v>
      </c>
      <c r="H145" s="3" t="s">
        <v>20</v>
      </c>
      <c r="I145" s="8">
        <v>60</v>
      </c>
      <c r="J145" s="23">
        <v>44</v>
      </c>
      <c r="K145" s="8">
        <v>20</v>
      </c>
      <c r="L145" s="9">
        <v>20</v>
      </c>
    </row>
    <row r="146" spans="1:12" ht="18" customHeight="1">
      <c r="A146" s="2">
        <v>141</v>
      </c>
      <c r="B146" s="3" t="s">
        <v>177</v>
      </c>
      <c r="C146" s="4" t="s">
        <v>185</v>
      </c>
      <c r="D146" s="5">
        <v>60</v>
      </c>
      <c r="E146" s="7">
        <v>44</v>
      </c>
      <c r="F146" s="6">
        <v>20</v>
      </c>
      <c r="G146" s="7">
        <v>20</v>
      </c>
      <c r="H146" s="3" t="s">
        <v>67</v>
      </c>
      <c r="I146" s="8">
        <v>60</v>
      </c>
      <c r="J146" s="23">
        <v>47</v>
      </c>
      <c r="K146" s="8">
        <v>20</v>
      </c>
      <c r="L146" s="9">
        <v>20</v>
      </c>
    </row>
    <row r="147" spans="1:12" ht="18" customHeight="1">
      <c r="A147" s="2">
        <v>142</v>
      </c>
      <c r="B147" s="3" t="s">
        <v>186</v>
      </c>
      <c r="C147" s="4" t="s">
        <v>187</v>
      </c>
      <c r="D147" s="5">
        <v>60</v>
      </c>
      <c r="E147" s="7">
        <v>50</v>
      </c>
      <c r="F147" s="6">
        <v>20</v>
      </c>
      <c r="G147" s="7">
        <v>20</v>
      </c>
      <c r="H147" s="3" t="s">
        <v>16</v>
      </c>
      <c r="I147" s="8">
        <v>60</v>
      </c>
      <c r="J147" s="7">
        <v>50</v>
      </c>
      <c r="K147" s="8">
        <v>20</v>
      </c>
      <c r="L147" s="9">
        <v>20</v>
      </c>
    </row>
    <row r="148" spans="1:12" ht="18" customHeight="1">
      <c r="A148" s="2">
        <v>143</v>
      </c>
      <c r="B148" s="3" t="s">
        <v>186</v>
      </c>
      <c r="C148" s="4" t="s">
        <v>188</v>
      </c>
      <c r="D148" s="5">
        <v>60</v>
      </c>
      <c r="E148" s="7">
        <v>48</v>
      </c>
      <c r="F148" s="6">
        <v>20</v>
      </c>
      <c r="G148" s="7">
        <v>17</v>
      </c>
      <c r="H148" s="3" t="s">
        <v>16</v>
      </c>
      <c r="I148" s="8">
        <v>60</v>
      </c>
      <c r="J148" s="7">
        <v>42</v>
      </c>
      <c r="K148" s="8">
        <v>20</v>
      </c>
      <c r="L148" s="9">
        <v>20</v>
      </c>
    </row>
    <row r="149" spans="1:12" ht="18" customHeight="1">
      <c r="A149" s="2">
        <v>144</v>
      </c>
      <c r="B149" s="3" t="s">
        <v>186</v>
      </c>
      <c r="C149" s="4" t="s">
        <v>189</v>
      </c>
      <c r="D149" s="5">
        <v>60</v>
      </c>
      <c r="E149" s="7">
        <v>43</v>
      </c>
      <c r="F149" s="6">
        <v>20</v>
      </c>
      <c r="G149" s="7">
        <v>20</v>
      </c>
      <c r="H149" s="3" t="s">
        <v>20</v>
      </c>
      <c r="I149" s="8">
        <v>60</v>
      </c>
      <c r="J149" s="6">
        <v>42</v>
      </c>
      <c r="K149" s="8">
        <v>20</v>
      </c>
      <c r="L149" s="9">
        <v>20</v>
      </c>
    </row>
    <row r="150" spans="1:12" ht="18" customHeight="1">
      <c r="A150" s="2">
        <v>145</v>
      </c>
      <c r="B150" s="3" t="s">
        <v>186</v>
      </c>
      <c r="C150" s="4" t="s">
        <v>190</v>
      </c>
      <c r="D150" s="5">
        <v>60</v>
      </c>
      <c r="E150" s="7">
        <v>33</v>
      </c>
      <c r="F150" s="6">
        <v>20</v>
      </c>
      <c r="G150" s="7">
        <v>20</v>
      </c>
      <c r="H150" s="3" t="s">
        <v>67</v>
      </c>
      <c r="I150" s="8">
        <v>60</v>
      </c>
      <c r="J150" s="6">
        <v>41</v>
      </c>
      <c r="K150" s="8">
        <v>20</v>
      </c>
      <c r="L150" s="9">
        <v>20</v>
      </c>
    </row>
    <row r="151" spans="1:12" ht="18" customHeight="1">
      <c r="A151" s="2">
        <v>146</v>
      </c>
      <c r="B151" s="3" t="s">
        <v>186</v>
      </c>
      <c r="C151" s="4" t="s">
        <v>191</v>
      </c>
      <c r="D151" s="5">
        <v>60</v>
      </c>
      <c r="E151" s="7">
        <v>59</v>
      </c>
      <c r="F151" s="6">
        <v>20</v>
      </c>
      <c r="G151" s="7">
        <v>19</v>
      </c>
      <c r="H151" s="3" t="s">
        <v>16</v>
      </c>
      <c r="I151" s="8">
        <v>60</v>
      </c>
      <c r="J151" s="6">
        <v>41</v>
      </c>
      <c r="K151" s="8">
        <v>20</v>
      </c>
      <c r="L151" s="9">
        <v>19</v>
      </c>
    </row>
    <row r="152" spans="1:12" ht="18" customHeight="1">
      <c r="A152" s="2">
        <v>147</v>
      </c>
      <c r="B152" s="3" t="s">
        <v>186</v>
      </c>
      <c r="C152" s="4" t="s">
        <v>192</v>
      </c>
      <c r="D152" s="5">
        <v>60</v>
      </c>
      <c r="E152" s="6">
        <v>60</v>
      </c>
      <c r="F152" s="6">
        <v>20</v>
      </c>
      <c r="G152" s="7">
        <v>12</v>
      </c>
      <c r="H152" s="3" t="s">
        <v>16</v>
      </c>
      <c r="I152" s="8">
        <v>60</v>
      </c>
      <c r="J152" s="6">
        <v>35</v>
      </c>
      <c r="K152" s="8">
        <v>20</v>
      </c>
      <c r="L152" s="9">
        <v>18</v>
      </c>
    </row>
    <row r="153" spans="1:12" ht="18" customHeight="1">
      <c r="A153" s="2">
        <v>148</v>
      </c>
      <c r="B153" s="3" t="s">
        <v>186</v>
      </c>
      <c r="C153" s="4" t="s">
        <v>193</v>
      </c>
      <c r="D153" s="5">
        <v>60</v>
      </c>
      <c r="E153" s="7">
        <v>40</v>
      </c>
      <c r="F153" s="6">
        <v>20</v>
      </c>
      <c r="G153" s="7">
        <v>20</v>
      </c>
      <c r="H153" s="3" t="s">
        <v>20</v>
      </c>
      <c r="I153" s="8">
        <v>60</v>
      </c>
      <c r="J153" s="6">
        <v>27</v>
      </c>
      <c r="K153" s="8">
        <v>20</v>
      </c>
      <c r="L153" s="9">
        <v>20</v>
      </c>
    </row>
    <row r="154" spans="1:12" ht="18" customHeight="1">
      <c r="A154" s="2">
        <v>149</v>
      </c>
      <c r="B154" s="3" t="s">
        <v>186</v>
      </c>
      <c r="C154" s="4" t="s">
        <v>194</v>
      </c>
      <c r="D154" s="5">
        <v>60</v>
      </c>
      <c r="E154" s="7">
        <v>52</v>
      </c>
      <c r="F154" s="6">
        <v>20</v>
      </c>
      <c r="G154" s="7">
        <v>20</v>
      </c>
      <c r="H154" s="3" t="s">
        <v>16</v>
      </c>
      <c r="I154" s="8">
        <v>60</v>
      </c>
      <c r="J154" s="7">
        <v>42</v>
      </c>
      <c r="K154" s="8">
        <v>20</v>
      </c>
      <c r="L154" s="9">
        <v>20</v>
      </c>
    </row>
    <row r="155" spans="1:12" ht="18" customHeight="1">
      <c r="A155" s="2">
        <v>150</v>
      </c>
      <c r="B155" s="3" t="s">
        <v>186</v>
      </c>
      <c r="C155" s="4" t="s">
        <v>195</v>
      </c>
      <c r="D155" s="5">
        <v>30</v>
      </c>
      <c r="E155" s="7">
        <v>30</v>
      </c>
      <c r="F155" s="6">
        <v>10</v>
      </c>
      <c r="G155" s="7">
        <v>10</v>
      </c>
      <c r="H155" s="3" t="s">
        <v>16</v>
      </c>
      <c r="I155" s="8">
        <v>60</v>
      </c>
      <c r="J155" s="7">
        <v>42</v>
      </c>
      <c r="K155" s="8">
        <v>20</v>
      </c>
      <c r="L155" s="9">
        <v>20</v>
      </c>
    </row>
    <row r="156" spans="1:12" ht="18" customHeight="1">
      <c r="A156" s="2">
        <v>151</v>
      </c>
      <c r="B156" s="3" t="s">
        <v>196</v>
      </c>
      <c r="C156" s="4" t="s">
        <v>197</v>
      </c>
      <c r="D156" s="5">
        <v>30</v>
      </c>
      <c r="E156" s="24">
        <v>30</v>
      </c>
      <c r="F156" s="6">
        <v>10</v>
      </c>
      <c r="G156" s="25">
        <v>10</v>
      </c>
      <c r="H156" s="3" t="s">
        <v>16</v>
      </c>
      <c r="I156" s="8">
        <v>60</v>
      </c>
      <c r="J156" s="24">
        <v>55</v>
      </c>
      <c r="K156" s="8">
        <v>20</v>
      </c>
      <c r="L156" s="26">
        <v>20</v>
      </c>
    </row>
    <row r="157" spans="1:12" ht="18" customHeight="1">
      <c r="A157" s="2">
        <v>152</v>
      </c>
      <c r="B157" s="3" t="s">
        <v>196</v>
      </c>
      <c r="C157" s="4" t="s">
        <v>198</v>
      </c>
      <c r="D157" s="5">
        <v>30</v>
      </c>
      <c r="E157" s="25">
        <v>30</v>
      </c>
      <c r="F157" s="6">
        <v>10</v>
      </c>
      <c r="G157" s="25">
        <v>10</v>
      </c>
      <c r="H157" s="3" t="s">
        <v>16</v>
      </c>
      <c r="I157" s="8">
        <v>60</v>
      </c>
      <c r="J157" s="25">
        <v>60</v>
      </c>
      <c r="K157" s="8">
        <v>20</v>
      </c>
      <c r="L157" s="26">
        <v>20</v>
      </c>
    </row>
    <row r="158" spans="1:12" ht="18" customHeight="1">
      <c r="A158" s="2">
        <v>153</v>
      </c>
      <c r="B158" s="3" t="s">
        <v>196</v>
      </c>
      <c r="C158" s="4" t="s">
        <v>199</v>
      </c>
      <c r="D158" s="5">
        <v>60</v>
      </c>
      <c r="E158" s="25">
        <v>53</v>
      </c>
      <c r="F158" s="6">
        <v>20</v>
      </c>
      <c r="G158" s="25">
        <v>20</v>
      </c>
      <c r="H158" s="3" t="s">
        <v>16</v>
      </c>
      <c r="I158" s="8">
        <v>60</v>
      </c>
      <c r="J158" s="25">
        <v>24</v>
      </c>
      <c r="K158" s="8">
        <v>20</v>
      </c>
      <c r="L158" s="26">
        <v>17</v>
      </c>
    </row>
    <row r="159" spans="1:12" ht="18" customHeight="1">
      <c r="A159" s="2">
        <v>154</v>
      </c>
      <c r="B159" s="3" t="s">
        <v>196</v>
      </c>
      <c r="C159" s="4" t="s">
        <v>200</v>
      </c>
      <c r="D159" s="5">
        <v>60</v>
      </c>
      <c r="E159" s="25">
        <v>60</v>
      </c>
      <c r="F159" s="6">
        <v>20</v>
      </c>
      <c r="G159" s="25">
        <v>20</v>
      </c>
      <c r="H159" s="3" t="s">
        <v>16</v>
      </c>
      <c r="I159" s="8">
        <v>60</v>
      </c>
      <c r="J159" s="25">
        <v>60</v>
      </c>
      <c r="K159" s="8">
        <v>20</v>
      </c>
      <c r="L159" s="26">
        <v>20</v>
      </c>
    </row>
    <row r="160" spans="1:12" ht="18" customHeight="1">
      <c r="A160" s="2">
        <v>155</v>
      </c>
      <c r="B160" s="3" t="s">
        <v>196</v>
      </c>
      <c r="C160" s="4" t="s">
        <v>201</v>
      </c>
      <c r="D160" s="5">
        <v>30</v>
      </c>
      <c r="E160" s="25">
        <v>30</v>
      </c>
      <c r="F160" s="6">
        <v>10</v>
      </c>
      <c r="G160" s="25">
        <v>10</v>
      </c>
      <c r="H160" s="3" t="s">
        <v>20</v>
      </c>
      <c r="I160" s="8">
        <v>60</v>
      </c>
      <c r="J160" s="25">
        <v>36</v>
      </c>
      <c r="K160" s="8">
        <v>20</v>
      </c>
      <c r="L160" s="26">
        <v>20</v>
      </c>
    </row>
    <row r="161" spans="1:12" ht="18" customHeight="1">
      <c r="A161" s="2">
        <v>156</v>
      </c>
      <c r="B161" s="3" t="s">
        <v>196</v>
      </c>
      <c r="C161" s="4" t="s">
        <v>202</v>
      </c>
      <c r="D161" s="5">
        <v>30</v>
      </c>
      <c r="E161" s="24">
        <v>30</v>
      </c>
      <c r="F161" s="6">
        <v>10</v>
      </c>
      <c r="G161" s="25">
        <v>7</v>
      </c>
      <c r="H161" s="3" t="s">
        <v>16</v>
      </c>
      <c r="I161" s="8">
        <v>60</v>
      </c>
      <c r="J161" s="25">
        <v>44</v>
      </c>
      <c r="K161" s="8">
        <v>20</v>
      </c>
      <c r="L161" s="26">
        <v>20</v>
      </c>
    </row>
    <row r="162" spans="1:12" ht="18" customHeight="1">
      <c r="A162" s="2">
        <v>157</v>
      </c>
      <c r="B162" s="3" t="s">
        <v>203</v>
      </c>
      <c r="C162" s="4" t="s">
        <v>204</v>
      </c>
      <c r="D162" s="5">
        <v>60</v>
      </c>
      <c r="E162" s="7">
        <v>46</v>
      </c>
      <c r="F162" s="6">
        <v>20</v>
      </c>
      <c r="G162" s="7">
        <v>10</v>
      </c>
      <c r="H162" s="3" t="s">
        <v>16</v>
      </c>
      <c r="I162" s="8">
        <v>60</v>
      </c>
      <c r="J162" s="7">
        <v>36</v>
      </c>
      <c r="K162" s="8">
        <v>20</v>
      </c>
      <c r="L162" s="9">
        <v>15</v>
      </c>
    </row>
    <row r="163" spans="1:12" ht="18" customHeight="1">
      <c r="A163" s="2">
        <v>158</v>
      </c>
      <c r="B163" s="3" t="s">
        <v>203</v>
      </c>
      <c r="C163" s="4" t="s">
        <v>205</v>
      </c>
      <c r="D163" s="5">
        <v>60</v>
      </c>
      <c r="E163" s="7">
        <v>60</v>
      </c>
      <c r="F163" s="6">
        <v>20</v>
      </c>
      <c r="G163" s="7">
        <v>20</v>
      </c>
      <c r="H163" s="3" t="s">
        <v>16</v>
      </c>
      <c r="I163" s="8">
        <v>60</v>
      </c>
      <c r="J163" s="7">
        <v>60</v>
      </c>
      <c r="K163" s="8">
        <v>20</v>
      </c>
      <c r="L163" s="9">
        <v>20</v>
      </c>
    </row>
    <row r="164" spans="1:12" ht="18" customHeight="1">
      <c r="A164" s="2">
        <v>159</v>
      </c>
      <c r="B164" s="3" t="s">
        <v>203</v>
      </c>
      <c r="C164" s="4" t="s">
        <v>206</v>
      </c>
      <c r="D164" s="5">
        <v>60</v>
      </c>
      <c r="E164" s="7">
        <v>56</v>
      </c>
      <c r="F164" s="6">
        <v>20</v>
      </c>
      <c r="G164" s="7">
        <v>20</v>
      </c>
      <c r="H164" s="3" t="s">
        <v>16</v>
      </c>
      <c r="I164" s="8">
        <v>60</v>
      </c>
      <c r="J164" s="7">
        <v>55</v>
      </c>
      <c r="K164" s="8">
        <v>20</v>
      </c>
      <c r="L164" s="9">
        <v>20</v>
      </c>
    </row>
    <row r="165" spans="1:12" ht="18" customHeight="1">
      <c r="A165" s="2">
        <v>160</v>
      </c>
      <c r="B165" s="3" t="s">
        <v>203</v>
      </c>
      <c r="C165" s="4" t="s">
        <v>207</v>
      </c>
      <c r="D165" s="5">
        <v>60</v>
      </c>
      <c r="E165" s="7">
        <v>20</v>
      </c>
      <c r="F165" s="6">
        <v>20</v>
      </c>
      <c r="G165" s="7">
        <v>20</v>
      </c>
      <c r="H165" s="3" t="s">
        <v>16</v>
      </c>
      <c r="I165" s="8">
        <v>60</v>
      </c>
      <c r="J165" s="7">
        <v>20</v>
      </c>
      <c r="K165" s="8">
        <v>20</v>
      </c>
      <c r="L165" s="9">
        <v>20</v>
      </c>
    </row>
    <row r="166" spans="1:12" ht="18" customHeight="1">
      <c r="A166" s="2">
        <v>161</v>
      </c>
      <c r="B166" s="3" t="s">
        <v>203</v>
      </c>
      <c r="C166" s="4" t="s">
        <v>208</v>
      </c>
      <c r="D166" s="5">
        <v>60</v>
      </c>
      <c r="E166" s="6">
        <v>49</v>
      </c>
      <c r="F166" s="6">
        <v>20</v>
      </c>
      <c r="G166" s="7">
        <v>20</v>
      </c>
      <c r="H166" s="3" t="s">
        <v>67</v>
      </c>
      <c r="I166" s="8">
        <v>60</v>
      </c>
      <c r="J166" s="7">
        <v>43</v>
      </c>
      <c r="K166" s="8">
        <v>20</v>
      </c>
      <c r="L166" s="9">
        <v>20</v>
      </c>
    </row>
    <row r="167" spans="1:12" ht="18" customHeight="1">
      <c r="A167" s="2">
        <v>162</v>
      </c>
      <c r="B167" s="3" t="s">
        <v>203</v>
      </c>
      <c r="C167" s="4" t="s">
        <v>209</v>
      </c>
      <c r="D167" s="5">
        <v>60</v>
      </c>
      <c r="E167" s="7">
        <v>49</v>
      </c>
      <c r="F167" s="6">
        <v>20</v>
      </c>
      <c r="G167" s="7">
        <v>20</v>
      </c>
      <c r="H167" s="3" t="s">
        <v>67</v>
      </c>
      <c r="I167" s="8">
        <v>60</v>
      </c>
      <c r="J167" s="7">
        <v>37</v>
      </c>
      <c r="K167" s="8">
        <v>20</v>
      </c>
      <c r="L167" s="9">
        <v>20</v>
      </c>
    </row>
    <row r="168" spans="1:12" ht="18" customHeight="1">
      <c r="A168" s="2">
        <v>163</v>
      </c>
      <c r="B168" s="3" t="s">
        <v>210</v>
      </c>
      <c r="C168" s="4" t="s">
        <v>211</v>
      </c>
      <c r="D168" s="5">
        <v>60</v>
      </c>
      <c r="E168" s="7">
        <v>57</v>
      </c>
      <c r="F168" s="6">
        <v>20</v>
      </c>
      <c r="G168" s="7">
        <v>20</v>
      </c>
      <c r="H168" s="3" t="s">
        <v>16</v>
      </c>
      <c r="I168" s="8">
        <v>60</v>
      </c>
      <c r="J168" s="7">
        <v>57</v>
      </c>
      <c r="K168" s="8">
        <v>20</v>
      </c>
      <c r="L168" s="9">
        <v>20</v>
      </c>
    </row>
    <row r="169" spans="1:12" ht="18" customHeight="1">
      <c r="A169" s="2">
        <v>164</v>
      </c>
      <c r="B169" s="3" t="s">
        <v>210</v>
      </c>
      <c r="C169" s="4" t="s">
        <v>212</v>
      </c>
      <c r="D169" s="5">
        <v>60</v>
      </c>
      <c r="E169" s="7">
        <v>46</v>
      </c>
      <c r="F169" s="6">
        <v>20</v>
      </c>
      <c r="G169" s="7">
        <v>20</v>
      </c>
      <c r="H169" s="3" t="s">
        <v>67</v>
      </c>
      <c r="I169" s="8">
        <v>60</v>
      </c>
      <c r="J169" s="7">
        <v>39</v>
      </c>
      <c r="K169" s="8">
        <v>20</v>
      </c>
      <c r="L169" s="9">
        <v>20</v>
      </c>
    </row>
    <row r="170" spans="1:12" ht="18" customHeight="1">
      <c r="A170" s="2">
        <v>165</v>
      </c>
      <c r="B170" s="3" t="s">
        <v>210</v>
      </c>
      <c r="C170" s="4" t="s">
        <v>213</v>
      </c>
      <c r="D170" s="5">
        <v>60</v>
      </c>
      <c r="E170" s="7">
        <v>42</v>
      </c>
      <c r="F170" s="6">
        <v>20</v>
      </c>
      <c r="G170" s="7">
        <v>20</v>
      </c>
      <c r="H170" s="3" t="s">
        <v>16</v>
      </c>
      <c r="I170" s="8">
        <v>60</v>
      </c>
      <c r="J170" s="7">
        <v>42</v>
      </c>
      <c r="K170" s="8">
        <v>20</v>
      </c>
      <c r="L170" s="9">
        <v>20</v>
      </c>
    </row>
    <row r="171" spans="1:12" ht="18" customHeight="1">
      <c r="A171" s="2">
        <v>166</v>
      </c>
      <c r="B171" s="3" t="s">
        <v>210</v>
      </c>
      <c r="C171" s="4" t="s">
        <v>214</v>
      </c>
      <c r="D171" s="5">
        <v>60</v>
      </c>
      <c r="E171" s="6">
        <v>44</v>
      </c>
      <c r="F171" s="6">
        <v>20</v>
      </c>
      <c r="G171" s="7">
        <v>16</v>
      </c>
      <c r="H171" s="3" t="s">
        <v>67</v>
      </c>
      <c r="I171" s="8">
        <v>60</v>
      </c>
      <c r="J171" s="7">
        <v>25</v>
      </c>
      <c r="K171" s="8">
        <v>20</v>
      </c>
      <c r="L171" s="9">
        <v>20</v>
      </c>
    </row>
    <row r="172" spans="1:12" ht="18" customHeight="1">
      <c r="A172" s="2">
        <v>167</v>
      </c>
      <c r="B172" s="3" t="s">
        <v>215</v>
      </c>
      <c r="C172" s="4" t="s">
        <v>216</v>
      </c>
      <c r="D172" s="5">
        <v>60</v>
      </c>
      <c r="E172" s="6">
        <v>48</v>
      </c>
      <c r="F172" s="6">
        <v>20</v>
      </c>
      <c r="G172" s="7">
        <v>20</v>
      </c>
      <c r="H172" s="3" t="s">
        <v>16</v>
      </c>
      <c r="I172" s="8">
        <v>60</v>
      </c>
      <c r="J172" s="6">
        <v>34</v>
      </c>
      <c r="K172" s="8">
        <v>20</v>
      </c>
      <c r="L172" s="9">
        <v>20</v>
      </c>
    </row>
    <row r="173" spans="1:12" ht="18" customHeight="1">
      <c r="A173" s="2">
        <v>168</v>
      </c>
      <c r="B173" s="3" t="s">
        <v>215</v>
      </c>
      <c r="C173" s="4" t="s">
        <v>217</v>
      </c>
      <c r="D173" s="5">
        <v>60</v>
      </c>
      <c r="E173" s="7">
        <v>30</v>
      </c>
      <c r="F173" s="6">
        <v>20</v>
      </c>
      <c r="G173" s="7">
        <v>20</v>
      </c>
      <c r="H173" s="3" t="s">
        <v>20</v>
      </c>
      <c r="I173" s="8">
        <v>60</v>
      </c>
      <c r="J173" s="7">
        <v>30</v>
      </c>
      <c r="K173" s="8">
        <v>20</v>
      </c>
      <c r="L173" s="9">
        <v>20</v>
      </c>
    </row>
    <row r="174" spans="1:12" ht="18" customHeight="1">
      <c r="A174" s="2">
        <v>169</v>
      </c>
      <c r="B174" s="3" t="s">
        <v>215</v>
      </c>
      <c r="C174" s="4" t="s">
        <v>218</v>
      </c>
      <c r="D174" s="5">
        <v>60</v>
      </c>
      <c r="E174" s="7">
        <v>30</v>
      </c>
      <c r="F174" s="6">
        <v>20</v>
      </c>
      <c r="G174" s="7">
        <v>20</v>
      </c>
      <c r="H174" s="3" t="s">
        <v>16</v>
      </c>
      <c r="I174" s="8">
        <v>60</v>
      </c>
      <c r="J174" s="7">
        <v>30</v>
      </c>
      <c r="K174" s="8">
        <v>20</v>
      </c>
      <c r="L174" s="9">
        <v>20</v>
      </c>
    </row>
    <row r="175" spans="1:12" ht="18" customHeight="1">
      <c r="A175" s="2">
        <v>170</v>
      </c>
      <c r="B175" s="3" t="s">
        <v>219</v>
      </c>
      <c r="C175" s="4" t="s">
        <v>220</v>
      </c>
      <c r="D175" s="5">
        <v>60</v>
      </c>
      <c r="E175" s="27">
        <f ca="1">IFERROR(__xludf.DUMMYFUNCTION("IMPORTRANGE(""https://docs.google.com/spreadsheets/d/1JNqVpTRfp9Wyx778zefn5ixFcnHxwyEZmy9TZhsjwlA/edit?gid=1903493876#gid=1903493876"",""School Attendance!K4"")"),43)</f>
        <v>43</v>
      </c>
      <c r="F175" s="6">
        <v>20</v>
      </c>
      <c r="G175" s="27">
        <f ca="1">IFERROR(__xludf.DUMMYFUNCTION("IMPORTRANGE(""https://docs.google.com/spreadsheets/d/1JNqVpTRfp9Wyx778zefn5ixFcnHxwyEZmy9TZhsjwlA/edit?gid=1903493876#gid=1903493876"",""School Attendance!P4"")"),12)</f>
        <v>12</v>
      </c>
      <c r="H175" s="3" t="s">
        <v>16</v>
      </c>
      <c r="I175" s="10">
        <v>60</v>
      </c>
      <c r="J175" s="28">
        <f ca="1">IFERROR(__xludf.DUMMYFUNCTION("IMPORTRANGE(""https://docs.google.com/spreadsheets/d/1JNqVpTRfp9Wyx778zefn5ixFcnHxwyEZmy9TZhsjwlA/edit?gid=1903493876#gid=1903493876"",""College Attendance!l4"")"),49)</f>
        <v>49</v>
      </c>
      <c r="K175" s="8">
        <v>20</v>
      </c>
      <c r="L175" s="28">
        <f ca="1">IFERROR(__xludf.DUMMYFUNCTION("IMPORTRANGE(""https://docs.google.com/spreadsheets/d/1JNqVpTRfp9Wyx778zefn5ixFcnHxwyEZmy9TZhsjwlA/edit?gid=1903493876#gid=1903493876"",""College Attendance!S4"")"),20)</f>
        <v>20</v>
      </c>
    </row>
    <row r="176" spans="1:12" ht="18" customHeight="1">
      <c r="A176" s="2">
        <v>171</v>
      </c>
      <c r="B176" s="3" t="s">
        <v>219</v>
      </c>
      <c r="C176" s="4" t="s">
        <v>221</v>
      </c>
      <c r="D176" s="5">
        <v>60</v>
      </c>
      <c r="E176" s="27">
        <f ca="1">IFERROR(__xludf.DUMMYFUNCTION("IMPORTRANGE(""https://docs.google.com/spreadsheets/d/1JNqVpTRfp9Wyx778zefn5ixFcnHxwyEZmy9TZhsjwlA/edit?gid=1903493876#gid=1903493876"",""School Attendance!K11"")"),40)</f>
        <v>40</v>
      </c>
      <c r="F176" s="6">
        <v>20</v>
      </c>
      <c r="G176" s="27">
        <f ca="1">IFERROR(__xludf.DUMMYFUNCTION("IMPORTRANGE(""https://docs.google.com/spreadsheets/d/1JNqVpTRfp9Wyx778zefn5ixFcnHxwyEZmy9TZhsjwlA/edit?gid=1903493876#gid=1903493876"",""School Attendance!P11"")"),20)</f>
        <v>20</v>
      </c>
      <c r="H176" s="3" t="s">
        <v>67</v>
      </c>
      <c r="I176" s="10">
        <v>60</v>
      </c>
      <c r="J176" s="28">
        <f ca="1">IFERROR(__xludf.DUMMYFUNCTION("IMPORTRANGE(""https://docs.google.com/spreadsheets/d/1JNqVpTRfp9Wyx778zefn5ixFcnHxwyEZmy9TZhsjwlA/edit?gid=1903493876#gid=1903493876"",""College Attendance!L7"")"),53)</f>
        <v>53</v>
      </c>
      <c r="K176" s="8">
        <v>20</v>
      </c>
      <c r="L176" s="28">
        <f ca="1">IFERROR(__xludf.DUMMYFUNCTION("IMPORTRANGE(""https://docs.google.com/spreadsheets/d/1JNqVpTRfp9Wyx778zefn5ixFcnHxwyEZmy9TZhsjwlA/edit?gid=1903493876#gid=1903493876"",""College Attendance!S7"")"),20)</f>
        <v>20</v>
      </c>
    </row>
    <row r="177" spans="1:12" ht="18" customHeight="1">
      <c r="A177" s="2">
        <v>172</v>
      </c>
      <c r="B177" s="3" t="s">
        <v>219</v>
      </c>
      <c r="C177" s="4" t="s">
        <v>222</v>
      </c>
      <c r="D177" s="5">
        <v>60</v>
      </c>
      <c r="E177" s="27">
        <f ca="1">IFERROR(__xludf.DUMMYFUNCTION("IMPORTRANGE(""https://docs.google.com/spreadsheets/d/1JNqVpTRfp9Wyx778zefn5ixFcnHxwyEZmy9TZhsjwlA/edit?gid=1903493876#gid=1903493876"",""School Attendance!K25"")"),43)</f>
        <v>43</v>
      </c>
      <c r="F177" s="6">
        <v>20</v>
      </c>
      <c r="G177" s="27">
        <f ca="1">IFERROR(__xludf.DUMMYFUNCTION("IMPORTRANGE(""https://docs.google.com/spreadsheets/d/1JNqVpTRfp9Wyx778zefn5ixFcnHxwyEZmy9TZhsjwlA/edit?gid=1903493876#gid=1903493876"",""School Attendance!P25"")"),18)</f>
        <v>18</v>
      </c>
      <c r="H177" s="3" t="s">
        <v>16</v>
      </c>
      <c r="I177" s="10">
        <v>60</v>
      </c>
      <c r="J177" s="28">
        <f ca="1">IFERROR(__xludf.DUMMYFUNCTION("IMPORTRANGE(""https://docs.google.com/spreadsheets/d/1JNqVpTRfp9Wyx778zefn5ixFcnHxwyEZmy9TZhsjwlA/edit?gid=1903493876#gid=1903493876"",""College Attendance!L13"")"),26)</f>
        <v>26</v>
      </c>
      <c r="K177" s="8">
        <v>20</v>
      </c>
      <c r="L177" s="28">
        <f ca="1">IFERROR(__xludf.DUMMYFUNCTION("IMPORTRANGE(""https://docs.google.com/spreadsheets/d/1JNqVpTRfp9Wyx778zefn5ixFcnHxwyEZmy9TZhsjwlA/edit?gid=1903493876#gid=1903493876"",""College Attendance!S13"")"),20)</f>
        <v>20</v>
      </c>
    </row>
    <row r="178" spans="1:12" ht="18" customHeight="1">
      <c r="A178" s="2">
        <v>173</v>
      </c>
      <c r="B178" s="3" t="s">
        <v>219</v>
      </c>
      <c r="C178" s="4" t="s">
        <v>223</v>
      </c>
      <c r="D178" s="5">
        <v>60</v>
      </c>
      <c r="E178" s="27">
        <f ca="1">IFERROR(__xludf.DUMMYFUNCTION("IMPORTRANGE(""https://docs.google.com/spreadsheets/d/1JNqVpTRfp9Wyx778zefn5ixFcnHxwyEZmy9TZhsjwlA/edit?gid=1903493876#gid=1903493876"",""School Attendance!K32"")"),43)</f>
        <v>43</v>
      </c>
      <c r="F178" s="6">
        <v>20</v>
      </c>
      <c r="G178" s="27">
        <f ca="1">IFERROR(__xludf.DUMMYFUNCTION("IMPORTRANGE(""https://docs.google.com/spreadsheets/d/1JNqVpTRfp9Wyx778zefn5ixFcnHxwyEZmy9TZhsjwlA/edit?gid=1903493876#gid=1903493876"",""School Attendance!P32"")"),12)</f>
        <v>12</v>
      </c>
      <c r="H178" s="3" t="s">
        <v>20</v>
      </c>
      <c r="I178" s="10">
        <v>60</v>
      </c>
      <c r="J178" s="28">
        <f ca="1">IFERROR(__xludf.DUMMYFUNCTION("IMPORTRANGE(""https://docs.google.com/spreadsheets/d/1JNqVpTRfp9Wyx778zefn5ixFcnHxwyEZmy9TZhsjwlA/edit?gid=1903493876#gid=1903493876"",""College Attendance!L16"")"),31)</f>
        <v>31</v>
      </c>
      <c r="K178" s="8">
        <v>20</v>
      </c>
      <c r="L178" s="28">
        <f ca="1">IFERROR(__xludf.DUMMYFUNCTION("IMPORTRANGE(""https://docs.google.com/spreadsheets/d/1JNqVpTRfp9Wyx778zefn5ixFcnHxwyEZmy9TZhsjwlA/edit?gid=1903493876#gid=1903493876"",""College Attendance!S16"")"),17)</f>
        <v>17</v>
      </c>
    </row>
    <row r="179" spans="1:12" ht="18" customHeight="1">
      <c r="A179" s="2">
        <v>174</v>
      </c>
      <c r="B179" s="3" t="s">
        <v>219</v>
      </c>
      <c r="C179" s="4" t="s">
        <v>224</v>
      </c>
      <c r="D179" s="5">
        <v>30</v>
      </c>
      <c r="E179" s="27">
        <f ca="1">IFERROR(__xludf.DUMMYFUNCTION("IMPORTRANGE(""https://docs.google.com/spreadsheets/d/1JNqVpTRfp9Wyx778zefn5ixFcnHxwyEZmy9TZhsjwlA/edit?gid=1903493876#gid=1903493876"",""School Attendance!K18"")"),30)</f>
        <v>30</v>
      </c>
      <c r="F179" s="6">
        <v>10</v>
      </c>
      <c r="G179" s="27">
        <f ca="1">IFERROR(__xludf.DUMMYFUNCTION("IMPORTRANGE(""https://docs.google.com/spreadsheets/d/1JNqVpTRfp9Wyx778zefn5ixFcnHxwyEZmy9TZhsjwlA/edit?gid=1903493876#gid=1903493876"",""School Attendance!P18"")"),10)</f>
        <v>10</v>
      </c>
      <c r="H179" s="3" t="s">
        <v>16</v>
      </c>
      <c r="I179" s="10">
        <v>60</v>
      </c>
      <c r="J179" s="29">
        <f ca="1">IFERROR(__xludf.DUMMYFUNCTION("IMPORTRANGE(""https://docs.google.com/spreadsheets/d/1JNqVpTRfp9Wyx778zefn5ixFcnHxwyEZmy9TZhsjwlA/edit?gid=1903493876#gid=1903493876"",""College Attendance!L10"")"),30)</f>
        <v>30</v>
      </c>
      <c r="K179" s="8">
        <v>20</v>
      </c>
      <c r="L179" s="29">
        <f ca="1">IFERROR(__xludf.DUMMYFUNCTION("IMPORTRANGE(""https://docs.google.com/spreadsheets/d/1JNqVpTRfp9Wyx778zefn5ixFcnHxwyEZmy9TZhsjwlA/edit?gid=1903493876#gid=1903493876"",""College Attendance!S10"")"),20)</f>
        <v>20</v>
      </c>
    </row>
    <row r="180" spans="1:12" ht="18" customHeight="1">
      <c r="A180" s="2">
        <v>175</v>
      </c>
      <c r="B180" s="3" t="s">
        <v>225</v>
      </c>
      <c r="C180" s="4" t="s">
        <v>226</v>
      </c>
      <c r="D180" s="5">
        <v>60</v>
      </c>
      <c r="E180" s="27">
        <f ca="1">IFERROR(__xludf.DUMMYFUNCTION("IMPORTRANGE(""https://docs.google.com/spreadsheets/d/1JNqVpTRfp9Wyx778zefn5ixFcnHxwyEZmy9TZhsjwlA/edit?gid=1903493876#gid=1903493876"",""School Attendance!K40"")"),45)</f>
        <v>45</v>
      </c>
      <c r="F180" s="6">
        <v>20</v>
      </c>
      <c r="G180" s="27">
        <f ca="1">IFERROR(__xludf.DUMMYFUNCTION("IMPORTRANGE(""https://docs.google.com/spreadsheets/d/1JNqVpTRfp9Wyx778zefn5ixFcnHxwyEZmy9TZhsjwlA/edit?gid=1903493876#gid=1903493876"",""School Attendance!P40"")"),20)</f>
        <v>20</v>
      </c>
      <c r="H180" s="3" t="s">
        <v>16</v>
      </c>
      <c r="I180" s="10">
        <v>60</v>
      </c>
      <c r="J180" s="28">
        <f ca="1">IFERROR(__xludf.DUMMYFUNCTION("IMPORTRANGE(""https://docs.google.com/spreadsheets/d/1JNqVpTRfp9Wyx778zefn5ixFcnHxwyEZmy9TZhsjwlA/edit?gid=1903493876#gid=1903493876"",""College Attendance!L20"")"),51)</f>
        <v>51</v>
      </c>
      <c r="K180" s="8">
        <v>20</v>
      </c>
      <c r="L180" s="28">
        <f ca="1">IFERROR(__xludf.DUMMYFUNCTION("IMPORTRANGE(""https://docs.google.com/spreadsheets/d/1JNqVpTRfp9Wyx778zefn5ixFcnHxwyEZmy9TZhsjwlA/edit?gid=1903493876#gid=1903493876"",""College Attendance!S20"")"),17)</f>
        <v>17</v>
      </c>
    </row>
    <row r="181" spans="1:12" ht="18" customHeight="1">
      <c r="A181" s="2">
        <v>176</v>
      </c>
      <c r="B181" s="3" t="s">
        <v>225</v>
      </c>
      <c r="C181" s="4" t="s">
        <v>227</v>
      </c>
      <c r="D181" s="5">
        <v>60</v>
      </c>
      <c r="E181" s="27">
        <f ca="1">IFERROR(__xludf.DUMMYFUNCTION("IMPORTRANGE(""https://docs.google.com/spreadsheets/d/1JNqVpTRfp9Wyx778zefn5ixFcnHxwyEZmy9TZhsjwlA/edit?gid=1903493876#gid=1903493876"",""School Attendance!K47"")"),51)</f>
        <v>51</v>
      </c>
      <c r="F181" s="6">
        <v>20</v>
      </c>
      <c r="G181" s="27">
        <f ca="1">IFERROR(__xludf.DUMMYFUNCTION("IMPORTRANGE(""https://docs.google.com/spreadsheets/d/1JNqVpTRfp9Wyx778zefn5ixFcnHxwyEZmy9TZhsjwlA/edit?gid=1903493876#gid=1903493876"",""School Attendance!P47"")"),16)</f>
        <v>16</v>
      </c>
      <c r="H181" s="3" t="s">
        <v>228</v>
      </c>
      <c r="I181" s="10">
        <v>53</v>
      </c>
      <c r="J181" s="28">
        <f ca="1">IFERROR(__xludf.DUMMYFUNCTION("IMPORTRANGE(""https://docs.google.com/spreadsheets/d/1JNqVpTRfp9Wyx778zefn5ixFcnHxwyEZmy9TZhsjwlA/edit?gid=1903493876#gid=1903493876"",""College Attendance!L23"")"),35)</f>
        <v>35</v>
      </c>
      <c r="K181" s="8">
        <v>17</v>
      </c>
      <c r="L181" s="28">
        <f ca="1">IFERROR(__xludf.DUMMYFUNCTION("IMPORTRANGE(""https://docs.google.com/spreadsheets/d/1JNqVpTRfp9Wyx778zefn5ixFcnHxwyEZmy9TZhsjwlA/edit?gid=1903493876#gid=1903493876"",""College Attendance!S23"")"),17)</f>
        <v>17</v>
      </c>
    </row>
    <row r="182" spans="1:12" ht="18" customHeight="1">
      <c r="A182" s="2">
        <v>177</v>
      </c>
      <c r="B182" s="3" t="s">
        <v>225</v>
      </c>
      <c r="C182" s="4" t="s">
        <v>229</v>
      </c>
      <c r="D182" s="5">
        <v>60</v>
      </c>
      <c r="E182" s="27">
        <f ca="1">IFERROR(__xludf.DUMMYFUNCTION("IMPORTRANGE(""https://docs.google.com/spreadsheets/d/1JNqVpTRfp9Wyx778zefn5ixFcnHxwyEZmy9TZhsjwlA/edit?gid=1903493876#gid=1903493876"",""School Attendance!K54"")"),48)</f>
        <v>48</v>
      </c>
      <c r="F182" s="6">
        <v>20</v>
      </c>
      <c r="G182" s="27">
        <f ca="1">IFERROR(__xludf.DUMMYFUNCTION("IMPORTRANGE(""https://docs.google.com/spreadsheets/d/1JNqVpTRfp9Wyx778zefn5ixFcnHxwyEZmy9TZhsjwlA/edit?gid=1903493876#gid=1903493876"",""School Attendance!P54"")"),12)</f>
        <v>12</v>
      </c>
      <c r="H182" s="3" t="s">
        <v>16</v>
      </c>
      <c r="I182" s="10">
        <v>60</v>
      </c>
      <c r="J182" s="28">
        <f ca="1">IFERROR(__xludf.DUMMYFUNCTION("IMPORTRANGE(""https://docs.google.com/spreadsheets/d/1JNqVpTRfp9Wyx778zefn5ixFcnHxwyEZmy9TZhsjwlA/edit?gid=1903493876#gid=1903493876"",""College Attendance!L26"")"),39)</f>
        <v>39</v>
      </c>
      <c r="K182" s="8">
        <v>20</v>
      </c>
      <c r="L182" s="28">
        <f ca="1">IFERROR(__xludf.DUMMYFUNCTION("IMPORTRANGE(""https://docs.google.com/spreadsheets/d/1JNqVpTRfp9Wyx778zefn5ixFcnHxwyEZmy9TZhsjwlA/edit?gid=1903493876#gid=1903493876"",""College Attendance!S26"")"),19)</f>
        <v>19</v>
      </c>
    </row>
    <row r="183" spans="1:12" ht="18" customHeight="1">
      <c r="A183" s="2">
        <v>178</v>
      </c>
      <c r="B183" s="3" t="s">
        <v>225</v>
      </c>
      <c r="C183" s="4" t="s">
        <v>230</v>
      </c>
      <c r="D183" s="5">
        <v>60</v>
      </c>
      <c r="E183" s="27">
        <f ca="1">IFERROR(__xludf.DUMMYFUNCTION("IMPORTRANGE(""https://docs.google.com/spreadsheets/d/1JNqVpTRfp9Wyx778zefn5ixFcnHxwyEZmy9TZhsjwlA/edit?gid=1903493876#gid=1903493876"",""School Attendance!K61"")"),48)</f>
        <v>48</v>
      </c>
      <c r="F183" s="6">
        <v>20</v>
      </c>
      <c r="G183" s="27">
        <f ca="1">IFERROR(__xludf.DUMMYFUNCTION("IMPORTRANGE(""https://docs.google.com/spreadsheets/d/1JNqVpTRfp9Wyx778zefn5ixFcnHxwyEZmy9TZhsjwlA/edit?gid=1903493876#gid=1903493876"",""School Attendance!P61"")"),18)</f>
        <v>18</v>
      </c>
      <c r="H183" s="3" t="s">
        <v>231</v>
      </c>
      <c r="I183" s="10">
        <v>60</v>
      </c>
      <c r="J183" s="28">
        <f ca="1">IFERROR(__xludf.DUMMYFUNCTION("IMPORTRANGE(""https://docs.google.com/spreadsheets/d/1JNqVpTRfp9Wyx778zefn5ixFcnHxwyEZmy9TZhsjwlA/edit?gid=1903493876#gid=1903493876"",""College Attendance!L29"")"),34)</f>
        <v>34</v>
      </c>
      <c r="K183" s="8">
        <v>20</v>
      </c>
      <c r="L183" s="28">
        <f ca="1">IFERROR(__xludf.DUMMYFUNCTION("IMPORTRANGE(""https://docs.google.com/spreadsheets/d/1JNqVpTRfp9Wyx778zefn5ixFcnHxwyEZmy9TZhsjwlA/edit?gid=1903493876#gid=1903493876"",""College Attendance!S29"")"),6)</f>
        <v>6</v>
      </c>
    </row>
    <row r="184" spans="1:12" ht="18" customHeight="1">
      <c r="A184" s="2">
        <v>179</v>
      </c>
      <c r="B184" s="3" t="s">
        <v>232</v>
      </c>
      <c r="C184" s="4" t="s">
        <v>233</v>
      </c>
      <c r="D184" s="5">
        <v>60</v>
      </c>
      <c r="E184" s="27">
        <f ca="1">IFERROR(__xludf.DUMMYFUNCTION("IMPORTRANGE(""https://docs.google.com/spreadsheets/d/1JNqVpTRfp9Wyx778zefn5ixFcnHxwyEZmy9TZhsjwlA/edit?gid=1903493876#gid=1903493876"",""School Attendance!K69"")"),48)</f>
        <v>48</v>
      </c>
      <c r="F184" s="6">
        <v>20</v>
      </c>
      <c r="G184" s="27">
        <f ca="1">IFERROR(__xludf.DUMMYFUNCTION("IMPORTRANGE(""https://docs.google.com/spreadsheets/d/1JNqVpTRfp9Wyx778zefn5ixFcnHxwyEZmy9TZhsjwlA/edit?gid=1903493876#gid=1903493876"",""School Attendance!P69"")"),18)</f>
        <v>18</v>
      </c>
      <c r="H184" s="3" t="s">
        <v>16</v>
      </c>
      <c r="I184" s="10">
        <v>60</v>
      </c>
      <c r="J184" s="28">
        <f ca="1">IFERROR(__xludf.DUMMYFUNCTION("IMPORTRANGE(""https://docs.google.com/spreadsheets/d/1JNqVpTRfp9Wyx778zefn5ixFcnHxwyEZmy9TZhsjwlA/edit?gid=1903493876#gid=1903493876"",""College Attendance!L33"")"),29)</f>
        <v>29</v>
      </c>
      <c r="K184" s="8">
        <v>20</v>
      </c>
      <c r="L184" s="28">
        <f ca="1">IFERROR(__xludf.DUMMYFUNCTION("IMPORTRANGE(""https://docs.google.com/spreadsheets/d/1JNqVpTRfp9Wyx778zefn5ixFcnHxwyEZmy9TZhsjwlA/edit?gid=1903493876#gid=1903493876"",""College Attendance!S33"")"),20)</f>
        <v>20</v>
      </c>
    </row>
    <row r="185" spans="1:12" ht="18" customHeight="1">
      <c r="A185" s="2">
        <v>180</v>
      </c>
      <c r="B185" s="3" t="s">
        <v>232</v>
      </c>
      <c r="C185" s="4" t="s">
        <v>234</v>
      </c>
      <c r="D185" s="5">
        <v>60</v>
      </c>
      <c r="E185" s="27">
        <f ca="1">IFERROR(__xludf.DUMMYFUNCTION("IMPORTRANGE(""https://docs.google.com/spreadsheets/d/1JNqVpTRfp9Wyx778zefn5ixFcnHxwyEZmy9TZhsjwlA/edit?gid=1903493876#gid=1903493876"",""School Attendance!K76"")"),48)</f>
        <v>48</v>
      </c>
      <c r="F185" s="6">
        <v>20</v>
      </c>
      <c r="G185" s="27">
        <f ca="1">IFERROR(__xludf.DUMMYFUNCTION("IMPORTRANGE(""https://docs.google.com/spreadsheets/d/1JNqVpTRfp9Wyx778zefn5ixFcnHxwyEZmy9TZhsjwlA/edit?gid=1903493876#gid=1903493876"",""School Attendance!P76"")"),20)</f>
        <v>20</v>
      </c>
      <c r="H185" s="3" t="s">
        <v>16</v>
      </c>
      <c r="I185" s="10">
        <v>60</v>
      </c>
      <c r="J185" s="28">
        <f ca="1">IFERROR(__xludf.DUMMYFUNCTION("IMPORTRANGE(""https://docs.google.com/spreadsheets/d/1JNqVpTRfp9Wyx778zefn5ixFcnHxwyEZmy9TZhsjwlA/edit?gid=1903493876#gid=1903493876"",""College Attendance!L36"")"),42)</f>
        <v>42</v>
      </c>
      <c r="K185" s="8">
        <v>20</v>
      </c>
      <c r="L185" s="28">
        <f ca="1">IFERROR(__xludf.DUMMYFUNCTION("IMPORTRANGE(""https://docs.google.com/spreadsheets/d/1JNqVpTRfp9Wyx778zefn5ixFcnHxwyEZmy9TZhsjwlA/edit?gid=1903493876#gid=1903493876"",""College Attendance!S36"")"),18)</f>
        <v>18</v>
      </c>
    </row>
    <row r="186" spans="1:12" ht="18" customHeight="1">
      <c r="A186" s="2">
        <v>181</v>
      </c>
      <c r="B186" s="3" t="s">
        <v>235</v>
      </c>
      <c r="C186" s="4" t="s">
        <v>236</v>
      </c>
      <c r="D186" s="5">
        <v>60</v>
      </c>
      <c r="E186" s="28">
        <f ca="1">IFERROR(__xludf.DUMMYFUNCTION("IMPORTRANGE(""https://docs.google.com/spreadsheets/d/1JNqVpTRfp9Wyx778zefn5ixFcnHxwyEZmy9TZhsjwlA/edit?gid=1903493876#gid=1903493876"",""School Attendance!K84"")"),50)</f>
        <v>50</v>
      </c>
      <c r="F186" s="6">
        <v>20</v>
      </c>
      <c r="G186" s="30">
        <f ca="1">IFERROR(__xludf.DUMMYFUNCTION("IMPORTRANGE(""https://docs.google.com/spreadsheets/d/1JNqVpTRfp9Wyx778zefn5ixFcnHxwyEZmy9TZhsjwlA/edit?gid=1903493876#gid=1903493876"",""School Attendance!P84"")"),17)</f>
        <v>17</v>
      </c>
      <c r="H186" s="3" t="s">
        <v>16</v>
      </c>
      <c r="I186" s="8">
        <v>60</v>
      </c>
      <c r="J186" s="28">
        <f ca="1">IFERROR(__xludf.DUMMYFUNCTION("IMPORTRANGE(""https://docs.google.com/spreadsheets/d/1JNqVpTRfp9Wyx778zefn5ixFcnHxwyEZmy9TZhsjwlA/edit?gid=1903493876#gid=1903493876"",""College Attendance!L40"")"),45)</f>
        <v>45</v>
      </c>
      <c r="K186" s="8">
        <v>20</v>
      </c>
      <c r="L186" s="28">
        <f ca="1">IFERROR(__xludf.DUMMYFUNCTION("IMPORTRANGE(""https://docs.google.com/spreadsheets/d/1JNqVpTRfp9Wyx778zefn5ixFcnHxwyEZmy9TZhsjwlA/edit?gid=1903493876#gid=1903493876"",""College Attendance!S40"")"),19)</f>
        <v>19</v>
      </c>
    </row>
    <row r="187" spans="1:12" ht="18" customHeight="1">
      <c r="A187" s="2">
        <v>182</v>
      </c>
      <c r="B187" s="3" t="s">
        <v>235</v>
      </c>
      <c r="C187" s="4" t="s">
        <v>237</v>
      </c>
      <c r="D187" s="5">
        <v>60</v>
      </c>
      <c r="E187" s="28">
        <f ca="1">IFERROR(__xludf.DUMMYFUNCTION("IMPORTRANGE(""https://docs.google.com/spreadsheets/d/1JNqVpTRfp9Wyx778zefn5ixFcnHxwyEZmy9TZhsjwlA/edit?gid=1903493876#gid=1903493876"",""School Attendance!K91"")"),33)</f>
        <v>33</v>
      </c>
      <c r="F187" s="6">
        <v>20</v>
      </c>
      <c r="G187" s="30">
        <f ca="1">IFERROR(__xludf.DUMMYFUNCTION("IMPORTRANGE(""https://docs.google.com/spreadsheets/d/1JNqVpTRfp9Wyx778zefn5ixFcnHxwyEZmy9TZhsjwlA/edit?gid=1903493876#gid=1903493876"",""School Attendance!P91"")"),20)</f>
        <v>20</v>
      </c>
      <c r="H187" s="3" t="s">
        <v>16</v>
      </c>
      <c r="I187" s="8">
        <v>60</v>
      </c>
      <c r="J187" s="28">
        <f ca="1">IFERROR(__xludf.DUMMYFUNCTION("IMPORTRANGE(""https://docs.google.com/spreadsheets/d/1JNqVpTRfp9Wyx778zefn5ixFcnHxwyEZmy9TZhsjwlA/edit?gid=1903493876#gid=1903493876"",""College Attendance!L43"")"),31)</f>
        <v>31</v>
      </c>
      <c r="K187" s="8">
        <v>20</v>
      </c>
      <c r="L187" s="28">
        <f ca="1">IFERROR(__xludf.DUMMYFUNCTION("IMPORTRANGE(""https://docs.google.com/spreadsheets/d/1JNqVpTRfp9Wyx778zefn5ixFcnHxwyEZmy9TZhsjwlA/edit?gid=1903493876#gid=1903493876"",""College Attendance!S43"")"),20)</f>
        <v>20</v>
      </c>
    </row>
    <row r="188" spans="1:12" ht="18" customHeight="1">
      <c r="A188" s="2">
        <v>183</v>
      </c>
      <c r="B188" s="3" t="s">
        <v>235</v>
      </c>
      <c r="C188" s="4" t="s">
        <v>238</v>
      </c>
      <c r="D188" s="5">
        <v>60</v>
      </c>
      <c r="E188" s="28">
        <f ca="1">IFERROR(__xludf.DUMMYFUNCTION("IMPORTRANGE(""https://docs.google.com/spreadsheets/d/1JNqVpTRfp9Wyx778zefn5ixFcnHxwyEZmy9TZhsjwlA/edit?gid=1903493876#gid=1903493876"",""School Attendance!K98"")"),17)</f>
        <v>17</v>
      </c>
      <c r="F188" s="6">
        <v>20</v>
      </c>
      <c r="G188" s="30">
        <f ca="1">IFERROR(__xludf.DUMMYFUNCTION("IMPORTRANGE(""https://docs.google.com/spreadsheets/d/1JNqVpTRfp9Wyx778zefn5ixFcnHxwyEZmy9TZhsjwlA/edit?gid=1903493876#gid=1903493876"",""School Attendance!P98"")"),20)</f>
        <v>20</v>
      </c>
      <c r="H188" s="3" t="s">
        <v>48</v>
      </c>
      <c r="I188" s="8">
        <v>46</v>
      </c>
      <c r="J188" s="28">
        <f ca="1">IFERROR(__xludf.DUMMYFUNCTION("IMPORTRANGE(""https://docs.google.com/spreadsheets/d/1JNqVpTRfp9Wyx778zefn5ixFcnHxwyEZmy9TZhsjwlA/edit?gid=1903493876#gid=1903493876"",""College Attendance!L46"")"),43)</f>
        <v>43</v>
      </c>
      <c r="K188" s="8">
        <v>14</v>
      </c>
      <c r="L188" s="28">
        <f ca="1">IFERROR(__xludf.DUMMYFUNCTION("IMPORTRANGE(""https://docs.google.com/spreadsheets/d/1JNqVpTRfp9Wyx778zefn5ixFcnHxwyEZmy9TZhsjwlA/edit?gid=1903493876#gid=1903493876"",""College Attendance!S46"")"),14)</f>
        <v>14</v>
      </c>
    </row>
    <row r="189" spans="1:12" ht="18" customHeight="1">
      <c r="A189" s="2">
        <v>184</v>
      </c>
      <c r="B189" s="3" t="s">
        <v>239</v>
      </c>
      <c r="C189" s="4" t="s">
        <v>240</v>
      </c>
      <c r="D189" s="5">
        <v>60</v>
      </c>
      <c r="E189" s="28">
        <f ca="1">IFERROR(__xludf.DUMMYFUNCTION("IMPORTRANGE(""https://docs.google.com/spreadsheets/d/1JNqVpTRfp9Wyx778zefn5ixFcnHxwyEZmy9TZhsjwlA/edit?gid=1903493876#gid=1903493876"",""School Attendance!K106"")"),40)</f>
        <v>40</v>
      </c>
      <c r="F189" s="6">
        <v>20</v>
      </c>
      <c r="G189" s="30">
        <f ca="1">IFERROR(__xludf.DUMMYFUNCTION("IMPORTRANGE(""https://docs.google.com/spreadsheets/d/1JNqVpTRfp9Wyx778zefn5ixFcnHxwyEZmy9TZhsjwlA/edit?gid=1903493876#gid=1903493876"",""School Attendance!P106"")"),20)</f>
        <v>20</v>
      </c>
      <c r="H189" s="3" t="s">
        <v>16</v>
      </c>
      <c r="I189" s="8">
        <v>60</v>
      </c>
      <c r="J189" s="28">
        <f ca="1">IFERROR(__xludf.DUMMYFUNCTION("IMPORTRANGE(""https://docs.google.com/spreadsheets/d/1JNqVpTRfp9Wyx778zefn5ixFcnHxwyEZmy9TZhsjwlA/edit?gid=1903493876#gid=1903493876"",""College Attendance!L50"")"),38)</f>
        <v>38</v>
      </c>
      <c r="K189" s="8">
        <v>20</v>
      </c>
      <c r="L189" s="28">
        <f ca="1">IFERROR(__xludf.DUMMYFUNCTION("IMPORTRANGE(""https://docs.google.com/spreadsheets/d/1JNqVpTRfp9Wyx778zefn5ixFcnHxwyEZmy9TZhsjwlA/edit?gid=1903493876#gid=1903493876"",""College Attendance!S50"")"),20)</f>
        <v>20</v>
      </c>
    </row>
    <row r="190" spans="1:12" ht="18" customHeight="1">
      <c r="A190" s="2">
        <v>185</v>
      </c>
      <c r="B190" s="3" t="s">
        <v>241</v>
      </c>
      <c r="C190" s="4" t="s">
        <v>242</v>
      </c>
      <c r="D190" s="5">
        <v>60</v>
      </c>
      <c r="E190" s="28">
        <f ca="1">IFERROR(__xludf.DUMMYFUNCTION("IMPORTRANGE(""https://docs.google.com/spreadsheets/d/1JNqVpTRfp9Wyx778zefn5ixFcnHxwyEZmy9TZhsjwlA/edit?gid=1903493876#gid=1903493876"",""School Attendance!K113"")"),51)</f>
        <v>51</v>
      </c>
      <c r="F190" s="6">
        <v>20</v>
      </c>
      <c r="G190" s="30">
        <f ca="1">IFERROR(__xludf.DUMMYFUNCTION("IMPORTRANGE(""https://docs.google.com/spreadsheets/d/1JNqVpTRfp9Wyx778zefn5ixFcnHxwyEZmy9TZhsjwlA/edit?gid=1903493876#gid=1903493876"",""School Attendance!P113"")"),20)</f>
        <v>20</v>
      </c>
      <c r="H190" s="3" t="s">
        <v>16</v>
      </c>
      <c r="I190" s="8">
        <v>60</v>
      </c>
      <c r="J190" s="28">
        <f ca="1">IFERROR(__xludf.DUMMYFUNCTION("IMPORTRANGE(""https://docs.google.com/spreadsheets/d/1JNqVpTRfp9Wyx778zefn5ixFcnHxwyEZmy9TZhsjwlA/edit?gid=1903493876#gid=1903493876"",""College Attendance!L53"")"),43)</f>
        <v>43</v>
      </c>
      <c r="K190" s="8">
        <v>20</v>
      </c>
      <c r="L190" s="28">
        <f ca="1">IFERROR(__xludf.DUMMYFUNCTION("IMPORTRANGE(""https://docs.google.com/spreadsheets/d/1JNqVpTRfp9Wyx778zefn5ixFcnHxwyEZmy9TZhsjwlA/edit?gid=1903493876#gid=1903493876"",""College Attendance!S53"")"),20)</f>
        <v>20</v>
      </c>
    </row>
    <row r="191" spans="1:12" ht="18" customHeight="1">
      <c r="A191" s="2">
        <v>186</v>
      </c>
      <c r="B191" s="3" t="s">
        <v>243</v>
      </c>
      <c r="C191" s="4" t="s">
        <v>244</v>
      </c>
      <c r="D191" s="5">
        <v>30</v>
      </c>
      <c r="E191" s="7">
        <v>21</v>
      </c>
      <c r="F191" s="6">
        <v>10</v>
      </c>
      <c r="G191" s="7">
        <v>10</v>
      </c>
      <c r="H191" s="3" t="s">
        <v>16</v>
      </c>
      <c r="I191" s="8">
        <v>60</v>
      </c>
      <c r="J191" s="7">
        <v>60</v>
      </c>
      <c r="K191" s="8">
        <v>20</v>
      </c>
      <c r="L191" s="9">
        <v>20</v>
      </c>
    </row>
    <row r="192" spans="1:12" ht="18" customHeight="1">
      <c r="A192" s="2">
        <v>187</v>
      </c>
      <c r="B192" s="3" t="s">
        <v>243</v>
      </c>
      <c r="C192" s="4" t="s">
        <v>245</v>
      </c>
      <c r="D192" s="5">
        <v>60</v>
      </c>
      <c r="E192" s="7">
        <v>60</v>
      </c>
      <c r="F192" s="6">
        <v>20</v>
      </c>
      <c r="G192" s="7">
        <v>17</v>
      </c>
      <c r="H192" s="3" t="s">
        <v>16</v>
      </c>
      <c r="I192" s="8">
        <v>60</v>
      </c>
      <c r="J192" s="6">
        <v>46</v>
      </c>
      <c r="K192" s="8">
        <v>20</v>
      </c>
      <c r="L192" s="9">
        <v>20</v>
      </c>
    </row>
    <row r="193" spans="1:12" ht="18" customHeight="1">
      <c r="A193" s="2">
        <v>188</v>
      </c>
      <c r="B193" s="3" t="s">
        <v>246</v>
      </c>
      <c r="C193" s="4" t="s">
        <v>247</v>
      </c>
      <c r="D193" s="5">
        <v>60</v>
      </c>
      <c r="E193" s="7">
        <v>50</v>
      </c>
      <c r="F193" s="6">
        <v>20</v>
      </c>
      <c r="G193" s="7">
        <v>20</v>
      </c>
      <c r="H193" s="3" t="s">
        <v>16</v>
      </c>
      <c r="I193" s="8">
        <v>60</v>
      </c>
      <c r="J193" s="7">
        <v>54</v>
      </c>
      <c r="K193" s="8">
        <v>20</v>
      </c>
      <c r="L193" s="9">
        <v>20</v>
      </c>
    </row>
    <row r="194" spans="1:12" ht="18" customHeight="1">
      <c r="A194" s="2">
        <v>189</v>
      </c>
      <c r="B194" s="3" t="s">
        <v>246</v>
      </c>
      <c r="C194" s="4" t="s">
        <v>248</v>
      </c>
      <c r="D194" s="5">
        <v>60</v>
      </c>
      <c r="E194" s="7">
        <v>37</v>
      </c>
      <c r="F194" s="6">
        <v>20</v>
      </c>
      <c r="G194" s="7">
        <v>17</v>
      </c>
      <c r="H194" s="3" t="s">
        <v>67</v>
      </c>
      <c r="I194" s="8">
        <v>60</v>
      </c>
      <c r="J194" s="7">
        <v>42</v>
      </c>
      <c r="K194" s="8">
        <v>20</v>
      </c>
      <c r="L194" s="9">
        <v>33</v>
      </c>
    </row>
    <row r="195" spans="1:12" ht="18" customHeight="1">
      <c r="A195" s="2">
        <v>190</v>
      </c>
      <c r="B195" s="3" t="s">
        <v>246</v>
      </c>
      <c r="C195" s="4" t="s">
        <v>249</v>
      </c>
      <c r="D195" s="5">
        <v>30</v>
      </c>
      <c r="E195" s="7">
        <v>30</v>
      </c>
      <c r="F195" s="6">
        <v>10</v>
      </c>
      <c r="G195" s="7">
        <v>10</v>
      </c>
      <c r="H195" s="3" t="s">
        <v>67</v>
      </c>
      <c r="I195" s="8">
        <v>60</v>
      </c>
      <c r="J195" s="7">
        <v>20</v>
      </c>
      <c r="K195" s="8">
        <v>20</v>
      </c>
      <c r="L195" s="9">
        <v>18</v>
      </c>
    </row>
    <row r="196" spans="1:12" ht="18" customHeight="1">
      <c r="A196" s="2">
        <v>191</v>
      </c>
      <c r="B196" s="3" t="s">
        <v>246</v>
      </c>
      <c r="C196" s="4" t="s">
        <v>250</v>
      </c>
      <c r="D196" s="5">
        <v>30</v>
      </c>
      <c r="E196" s="6">
        <v>27</v>
      </c>
      <c r="F196" s="6">
        <v>10</v>
      </c>
      <c r="G196" s="7">
        <v>10</v>
      </c>
      <c r="H196" s="3" t="s">
        <v>20</v>
      </c>
      <c r="I196" s="8">
        <v>60</v>
      </c>
      <c r="J196" s="7">
        <v>21</v>
      </c>
      <c r="K196" s="8">
        <v>20</v>
      </c>
      <c r="L196" s="9">
        <v>20</v>
      </c>
    </row>
    <row r="197" spans="1:12" ht="18" customHeight="1">
      <c r="A197" s="2">
        <v>192</v>
      </c>
      <c r="B197" s="3" t="s">
        <v>246</v>
      </c>
      <c r="C197" s="4" t="s">
        <v>251</v>
      </c>
      <c r="D197" s="5">
        <v>60</v>
      </c>
      <c r="E197" s="6">
        <v>60</v>
      </c>
      <c r="F197" s="6">
        <v>20</v>
      </c>
      <c r="G197" s="7">
        <v>20</v>
      </c>
      <c r="H197" s="3" t="s">
        <v>16</v>
      </c>
      <c r="I197" s="9">
        <v>120</v>
      </c>
      <c r="J197" s="7">
        <v>60</v>
      </c>
      <c r="K197" s="9">
        <v>40</v>
      </c>
      <c r="L197" s="9">
        <v>20</v>
      </c>
    </row>
    <row r="198" spans="1:12" ht="18" customHeight="1">
      <c r="A198" s="2">
        <v>193</v>
      </c>
      <c r="B198" s="3" t="s">
        <v>246</v>
      </c>
      <c r="C198" s="4" t="s">
        <v>252</v>
      </c>
      <c r="D198" s="5">
        <v>60</v>
      </c>
      <c r="E198" s="6">
        <v>60</v>
      </c>
      <c r="F198" s="6">
        <v>20</v>
      </c>
      <c r="G198" s="7">
        <v>20</v>
      </c>
      <c r="H198" s="3" t="s">
        <v>16</v>
      </c>
      <c r="I198" s="8">
        <v>90</v>
      </c>
      <c r="J198" s="7">
        <v>76</v>
      </c>
      <c r="K198" s="8">
        <v>30</v>
      </c>
      <c r="L198" s="9">
        <v>30</v>
      </c>
    </row>
    <row r="199" spans="1:12" ht="18" customHeight="1">
      <c r="A199" s="2">
        <v>194</v>
      </c>
      <c r="B199" s="3" t="s">
        <v>246</v>
      </c>
      <c r="C199" s="4" t="s">
        <v>253</v>
      </c>
      <c r="D199" s="5">
        <v>30</v>
      </c>
      <c r="E199" s="6">
        <v>30</v>
      </c>
      <c r="F199" s="6">
        <v>10</v>
      </c>
      <c r="G199" s="7">
        <v>10</v>
      </c>
      <c r="H199" s="3" t="s">
        <v>16</v>
      </c>
      <c r="I199" s="8">
        <v>60</v>
      </c>
      <c r="J199" s="7">
        <v>55</v>
      </c>
      <c r="K199" s="8">
        <v>20</v>
      </c>
      <c r="L199" s="9">
        <v>20</v>
      </c>
    </row>
    <row r="200" spans="1:12" ht="18" customHeight="1">
      <c r="A200" s="2">
        <v>195</v>
      </c>
      <c r="B200" s="3" t="s">
        <v>246</v>
      </c>
      <c r="C200" s="4" t="s">
        <v>254</v>
      </c>
      <c r="D200" s="5">
        <v>60</v>
      </c>
      <c r="E200" s="7">
        <v>60</v>
      </c>
      <c r="F200" s="6">
        <v>20</v>
      </c>
      <c r="G200" s="7">
        <v>20</v>
      </c>
      <c r="H200" s="3" t="s">
        <v>16</v>
      </c>
      <c r="I200" s="8">
        <v>60</v>
      </c>
      <c r="J200" s="7">
        <v>51</v>
      </c>
      <c r="K200" s="8">
        <v>20</v>
      </c>
      <c r="L200" s="9">
        <v>20</v>
      </c>
    </row>
    <row r="201" spans="1:12" ht="18" customHeight="1">
      <c r="A201" s="2">
        <v>196</v>
      </c>
      <c r="B201" s="3" t="s">
        <v>246</v>
      </c>
      <c r="C201" s="4" t="s">
        <v>255</v>
      </c>
      <c r="D201" s="5">
        <v>60</v>
      </c>
      <c r="E201" s="7">
        <v>50</v>
      </c>
      <c r="F201" s="6">
        <v>20</v>
      </c>
      <c r="G201" s="7">
        <v>20</v>
      </c>
      <c r="H201" s="3" t="s">
        <v>16</v>
      </c>
      <c r="I201" s="8">
        <v>60</v>
      </c>
      <c r="J201" s="7">
        <v>41</v>
      </c>
      <c r="K201" s="8">
        <v>20</v>
      </c>
      <c r="L201" s="9">
        <v>20</v>
      </c>
    </row>
    <row r="202" spans="1:12" ht="18" customHeight="1">
      <c r="A202" s="2">
        <v>197</v>
      </c>
      <c r="B202" s="3" t="s">
        <v>246</v>
      </c>
      <c r="C202" s="4" t="s">
        <v>256</v>
      </c>
      <c r="D202" s="5">
        <v>60</v>
      </c>
      <c r="E202" s="6">
        <v>60</v>
      </c>
      <c r="F202" s="6">
        <v>20</v>
      </c>
      <c r="G202" s="7">
        <v>20</v>
      </c>
      <c r="H202" s="3" t="s">
        <v>16</v>
      </c>
      <c r="I202" s="8">
        <v>60</v>
      </c>
      <c r="J202" s="6">
        <v>58</v>
      </c>
      <c r="K202" s="8">
        <v>20</v>
      </c>
      <c r="L202" s="9">
        <v>20</v>
      </c>
    </row>
    <row r="203" spans="1:12" ht="18" customHeight="1">
      <c r="A203" s="2">
        <v>198</v>
      </c>
      <c r="B203" s="3" t="s">
        <v>246</v>
      </c>
      <c r="C203" s="4" t="s">
        <v>257</v>
      </c>
      <c r="D203" s="5">
        <v>60</v>
      </c>
      <c r="E203" s="7">
        <v>45</v>
      </c>
      <c r="F203" s="6">
        <v>20</v>
      </c>
      <c r="G203" s="7">
        <v>20</v>
      </c>
      <c r="H203" s="3" t="s">
        <v>67</v>
      </c>
      <c r="I203" s="8">
        <v>60</v>
      </c>
      <c r="J203" s="6">
        <v>24</v>
      </c>
      <c r="K203" s="8">
        <v>20</v>
      </c>
      <c r="L203" s="9">
        <v>20</v>
      </c>
    </row>
    <row r="204" spans="1:12" ht="18" customHeight="1">
      <c r="A204" s="2">
        <v>199</v>
      </c>
      <c r="B204" s="3" t="s">
        <v>246</v>
      </c>
      <c r="C204" s="4" t="s">
        <v>258</v>
      </c>
      <c r="D204" s="5">
        <v>60</v>
      </c>
      <c r="E204" s="7">
        <v>60</v>
      </c>
      <c r="F204" s="6">
        <v>20</v>
      </c>
      <c r="G204" s="7">
        <v>20</v>
      </c>
      <c r="H204" s="3" t="s">
        <v>16</v>
      </c>
      <c r="I204" s="8">
        <v>60</v>
      </c>
      <c r="J204" s="7">
        <v>31</v>
      </c>
      <c r="K204" s="8">
        <v>20</v>
      </c>
      <c r="L204" s="9">
        <v>20</v>
      </c>
    </row>
    <row r="205" spans="1:12" ht="18" customHeight="1">
      <c r="A205" s="2">
        <v>200</v>
      </c>
      <c r="B205" s="3" t="s">
        <v>259</v>
      </c>
      <c r="C205" s="4" t="s">
        <v>260</v>
      </c>
      <c r="D205" s="5">
        <v>60</v>
      </c>
      <c r="E205" s="7">
        <v>50</v>
      </c>
      <c r="F205" s="6">
        <v>20</v>
      </c>
      <c r="G205" s="7">
        <v>20</v>
      </c>
      <c r="H205" s="3" t="s">
        <v>16</v>
      </c>
      <c r="I205" s="8">
        <v>60</v>
      </c>
      <c r="J205" s="7">
        <v>43</v>
      </c>
      <c r="K205" s="8">
        <v>20</v>
      </c>
      <c r="L205" s="9">
        <v>20</v>
      </c>
    </row>
    <row r="206" spans="1:12" ht="18" customHeight="1">
      <c r="A206" s="2">
        <v>201</v>
      </c>
      <c r="B206" s="3" t="s">
        <v>259</v>
      </c>
      <c r="C206" s="4" t="s">
        <v>261</v>
      </c>
      <c r="D206" s="5">
        <v>60</v>
      </c>
      <c r="E206" s="7">
        <v>55</v>
      </c>
      <c r="F206" s="6">
        <v>20</v>
      </c>
      <c r="G206" s="7">
        <v>20</v>
      </c>
      <c r="H206" s="3" t="s">
        <v>16</v>
      </c>
      <c r="I206" s="8">
        <v>60</v>
      </c>
      <c r="J206" s="7">
        <v>44</v>
      </c>
      <c r="K206" s="8">
        <v>20</v>
      </c>
      <c r="L206" s="9">
        <v>20</v>
      </c>
    </row>
    <row r="207" spans="1:12" ht="18" customHeight="1">
      <c r="A207" s="2">
        <v>202</v>
      </c>
      <c r="B207" s="3" t="s">
        <v>259</v>
      </c>
      <c r="C207" s="4" t="s">
        <v>262</v>
      </c>
      <c r="D207" s="5">
        <v>60</v>
      </c>
      <c r="E207" s="7">
        <v>45</v>
      </c>
      <c r="F207" s="6">
        <v>20</v>
      </c>
      <c r="G207" s="7">
        <v>20</v>
      </c>
      <c r="H207" s="3" t="s">
        <v>16</v>
      </c>
      <c r="I207" s="8">
        <v>60</v>
      </c>
      <c r="J207" s="7">
        <v>43</v>
      </c>
      <c r="K207" s="8">
        <v>20</v>
      </c>
      <c r="L207" s="9">
        <v>20</v>
      </c>
    </row>
    <row r="208" spans="1:12" ht="18" customHeight="1">
      <c r="A208" s="2">
        <v>203</v>
      </c>
      <c r="B208" s="3" t="s">
        <v>259</v>
      </c>
      <c r="C208" s="4" t="s">
        <v>263</v>
      </c>
      <c r="D208" s="5">
        <v>60</v>
      </c>
      <c r="E208" s="7">
        <v>50</v>
      </c>
      <c r="F208" s="6">
        <v>20</v>
      </c>
      <c r="G208" s="7">
        <v>20</v>
      </c>
      <c r="H208" s="3" t="s">
        <v>16</v>
      </c>
      <c r="I208" s="8">
        <v>60</v>
      </c>
      <c r="J208" s="7">
        <v>44</v>
      </c>
      <c r="K208" s="8">
        <v>20</v>
      </c>
      <c r="L208" s="9">
        <v>20</v>
      </c>
    </row>
    <row r="209" spans="1:12" ht="18" customHeight="1">
      <c r="A209" s="2">
        <v>204</v>
      </c>
      <c r="B209" s="3" t="s">
        <v>259</v>
      </c>
      <c r="C209" s="4" t="s">
        <v>264</v>
      </c>
      <c r="D209" s="5">
        <v>30</v>
      </c>
      <c r="E209" s="6">
        <v>29</v>
      </c>
      <c r="F209" s="6">
        <v>10</v>
      </c>
      <c r="G209" s="7">
        <v>10</v>
      </c>
      <c r="H209" s="3" t="s">
        <v>16</v>
      </c>
      <c r="I209" s="8">
        <v>60</v>
      </c>
      <c r="J209" s="6">
        <v>42</v>
      </c>
      <c r="K209" s="8">
        <v>20</v>
      </c>
      <c r="L209" s="9">
        <v>18</v>
      </c>
    </row>
    <row r="210" spans="1:12" ht="18" customHeight="1">
      <c r="A210" s="2">
        <v>205</v>
      </c>
      <c r="B210" s="3" t="s">
        <v>259</v>
      </c>
      <c r="C210" s="4" t="s">
        <v>265</v>
      </c>
      <c r="D210" s="5">
        <v>60</v>
      </c>
      <c r="E210" s="7">
        <v>54</v>
      </c>
      <c r="F210" s="6">
        <v>20</v>
      </c>
      <c r="G210" s="7">
        <v>20</v>
      </c>
      <c r="H210" s="3" t="s">
        <v>20</v>
      </c>
      <c r="I210" s="8">
        <v>60</v>
      </c>
      <c r="J210" s="6">
        <v>35</v>
      </c>
      <c r="K210" s="8">
        <v>20</v>
      </c>
      <c r="L210" s="9">
        <v>20</v>
      </c>
    </row>
    <row r="211" spans="1:12" ht="18" customHeight="1">
      <c r="A211" s="44" t="s">
        <v>266</v>
      </c>
      <c r="B211" s="45"/>
      <c r="C211" s="45"/>
      <c r="D211" s="31">
        <f t="shared" ref="D211:G211" si="0">SUM(D6:D210)</f>
        <v>10890</v>
      </c>
      <c r="E211" s="32">
        <f t="shared" ca="1" si="0"/>
        <v>9362</v>
      </c>
      <c r="F211" s="32">
        <f t="shared" si="0"/>
        <v>3630</v>
      </c>
      <c r="G211" s="32">
        <f t="shared" ca="1" si="0"/>
        <v>3481</v>
      </c>
      <c r="H211" s="33"/>
      <c r="I211" s="31">
        <f t="shared" ref="I211:L211" si="1">SUM(I6:I210)</f>
        <v>12376</v>
      </c>
      <c r="J211" s="32">
        <f t="shared" ca="1" si="1"/>
        <v>8772</v>
      </c>
      <c r="K211" s="31">
        <f t="shared" si="1"/>
        <v>4114</v>
      </c>
      <c r="L211" s="31">
        <f t="shared" ca="1" si="1"/>
        <v>3970</v>
      </c>
    </row>
    <row r="212" spans="1:12" ht="15.7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5"/>
      <c r="L212" s="35"/>
    </row>
    <row r="213" spans="1:12" ht="15.7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5"/>
      <c r="L213" s="35"/>
    </row>
    <row r="214" spans="1:12" ht="15.7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5"/>
      <c r="L214" s="35"/>
    </row>
    <row r="215" spans="1:12" ht="15.75" customHeight="1">
      <c r="A215" s="34"/>
      <c r="B215" s="34"/>
      <c r="C215" s="34"/>
      <c r="D215" s="34"/>
      <c r="E215" s="34"/>
      <c r="F215" s="34"/>
      <c r="G215" s="34"/>
      <c r="H215" s="35"/>
      <c r="I215" s="34"/>
      <c r="J215" s="34"/>
      <c r="K215" s="35"/>
      <c r="L215" s="35"/>
    </row>
    <row r="216" spans="1:12" ht="15.7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5"/>
      <c r="L216" s="35"/>
    </row>
    <row r="217" spans="1:12" ht="15.7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5"/>
      <c r="L217" s="35"/>
    </row>
    <row r="218" spans="1:12" ht="15.7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5"/>
      <c r="L218" s="35"/>
    </row>
    <row r="219" spans="1:12" ht="15.7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5"/>
      <c r="L219" s="35"/>
    </row>
    <row r="220" spans="1:12" ht="15.7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5"/>
      <c r="L220" s="35"/>
    </row>
    <row r="221" spans="1:12" ht="15.7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5"/>
      <c r="L221" s="35"/>
    </row>
    <row r="222" spans="1:12" ht="15.7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5"/>
      <c r="L222" s="35"/>
    </row>
    <row r="223" spans="1:12" ht="15.7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5"/>
      <c r="L223" s="35"/>
    </row>
    <row r="224" spans="1:12" ht="15.7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5"/>
      <c r="L224" s="35"/>
    </row>
    <row r="225" spans="1:12" ht="15.7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5"/>
      <c r="L225" s="35"/>
    </row>
    <row r="226" spans="1:12" ht="15.7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5"/>
      <c r="L226" s="35"/>
    </row>
    <row r="227" spans="1:12" ht="15.7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5"/>
      <c r="L227" s="35"/>
    </row>
    <row r="228" spans="1:12" ht="15.7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5"/>
      <c r="L228" s="35"/>
    </row>
    <row r="229" spans="1:12" ht="15.7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5"/>
      <c r="L229" s="35"/>
    </row>
    <row r="230" spans="1:12" ht="15.7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5"/>
      <c r="L230" s="35"/>
    </row>
    <row r="231" spans="1:12" ht="15.7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5"/>
      <c r="L231" s="35"/>
    </row>
    <row r="232" spans="1:12" ht="15.7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5"/>
      <c r="L232" s="35"/>
    </row>
    <row r="233" spans="1:12" ht="15.7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5"/>
      <c r="L233" s="35"/>
    </row>
    <row r="234" spans="1:12" ht="15.7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5"/>
      <c r="L234" s="35"/>
    </row>
    <row r="235" spans="1:12" ht="15.7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5"/>
      <c r="L235" s="35"/>
    </row>
    <row r="236" spans="1:12" ht="15.7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5"/>
      <c r="L236" s="35"/>
    </row>
    <row r="237" spans="1:12" ht="15.7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5"/>
      <c r="L237" s="35"/>
    </row>
    <row r="238" spans="1:12" ht="15.7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5"/>
      <c r="L238" s="35"/>
    </row>
    <row r="239" spans="1:12" ht="15.7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5"/>
      <c r="L239" s="35"/>
    </row>
    <row r="240" spans="1:12" ht="15.7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5"/>
      <c r="L240" s="35"/>
    </row>
    <row r="241" spans="1:12" ht="15.7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5"/>
      <c r="L241" s="35"/>
    </row>
    <row r="242" spans="1:12" ht="15.7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5"/>
      <c r="L242" s="35"/>
    </row>
    <row r="243" spans="1:12" ht="15.7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5"/>
      <c r="L243" s="35"/>
    </row>
    <row r="244" spans="1:12" ht="15.7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5"/>
      <c r="L244" s="35"/>
    </row>
    <row r="245" spans="1:12" ht="15.7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5"/>
      <c r="L245" s="35"/>
    </row>
    <row r="246" spans="1:12" ht="15.7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5"/>
      <c r="L246" s="35"/>
    </row>
    <row r="247" spans="1:12" ht="15.7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5"/>
      <c r="L247" s="35"/>
    </row>
    <row r="248" spans="1:12" ht="15.7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5"/>
      <c r="L248" s="35"/>
    </row>
    <row r="249" spans="1:12" ht="15.7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5"/>
      <c r="L249" s="35"/>
    </row>
    <row r="250" spans="1:12" ht="15.7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5"/>
      <c r="L250" s="35"/>
    </row>
    <row r="251" spans="1:12" ht="15.7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5"/>
      <c r="L251" s="35"/>
    </row>
    <row r="252" spans="1:12" ht="15.7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5"/>
      <c r="L252" s="35"/>
    </row>
    <row r="253" spans="1:12" ht="15.7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5"/>
      <c r="L253" s="35"/>
    </row>
    <row r="254" spans="1:12" ht="15.7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5"/>
      <c r="L254" s="35"/>
    </row>
    <row r="255" spans="1:12" ht="15.7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5"/>
      <c r="L255" s="35"/>
    </row>
    <row r="256" spans="1:12" ht="15.7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5"/>
      <c r="L256" s="35"/>
    </row>
    <row r="257" spans="1:12" ht="15.7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5"/>
      <c r="L257" s="35"/>
    </row>
    <row r="258" spans="1:12" ht="15.7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5"/>
      <c r="L258" s="35"/>
    </row>
    <row r="259" spans="1:12" ht="15.7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5"/>
      <c r="L259" s="35"/>
    </row>
    <row r="260" spans="1:12" ht="15.7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5"/>
      <c r="L260" s="35"/>
    </row>
    <row r="261" spans="1:12" ht="15.7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5"/>
      <c r="L261" s="35"/>
    </row>
    <row r="262" spans="1:12" ht="15.7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5"/>
      <c r="L262" s="35"/>
    </row>
    <row r="263" spans="1:12" ht="15.7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5"/>
      <c r="L263" s="35"/>
    </row>
    <row r="264" spans="1:12" ht="15.7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5"/>
      <c r="L264" s="35"/>
    </row>
    <row r="265" spans="1:12" ht="15.7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5"/>
      <c r="L265" s="35"/>
    </row>
    <row r="266" spans="1:12" ht="15.7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5"/>
      <c r="L266" s="35"/>
    </row>
    <row r="267" spans="1:12" ht="15.7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5"/>
      <c r="L267" s="35"/>
    </row>
    <row r="268" spans="1:12" ht="15.7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5"/>
      <c r="L268" s="35"/>
    </row>
    <row r="269" spans="1:12" ht="15.7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5"/>
      <c r="L269" s="35"/>
    </row>
    <row r="270" spans="1:12" ht="15.7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5"/>
      <c r="L270" s="35"/>
    </row>
    <row r="271" spans="1:12" ht="15.7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5"/>
      <c r="L271" s="35"/>
    </row>
    <row r="272" spans="1:12" ht="15.7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5"/>
      <c r="L272" s="35"/>
    </row>
    <row r="273" spans="1:12" ht="15.7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5"/>
      <c r="L273" s="35"/>
    </row>
    <row r="274" spans="1:12" ht="15.7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5"/>
      <c r="L274" s="35"/>
    </row>
    <row r="275" spans="1:12" ht="15.7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5"/>
      <c r="L275" s="35"/>
    </row>
    <row r="276" spans="1:12" ht="15.7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5"/>
      <c r="L276" s="35"/>
    </row>
    <row r="277" spans="1:12" ht="15.7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5"/>
      <c r="L277" s="35"/>
    </row>
    <row r="278" spans="1:12" ht="15.7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5"/>
      <c r="L278" s="35"/>
    </row>
    <row r="279" spans="1:12" ht="15.7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5"/>
      <c r="L279" s="35"/>
    </row>
    <row r="280" spans="1:12" ht="15.7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5"/>
      <c r="L280" s="35"/>
    </row>
    <row r="281" spans="1:12" ht="15.7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5"/>
      <c r="L281" s="35"/>
    </row>
    <row r="282" spans="1:12" ht="15.7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5"/>
      <c r="L282" s="35"/>
    </row>
    <row r="283" spans="1:12" ht="15.7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5"/>
      <c r="L283" s="35"/>
    </row>
    <row r="284" spans="1:12" ht="15.7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5"/>
      <c r="L284" s="35"/>
    </row>
    <row r="285" spans="1:12" ht="15.7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5"/>
      <c r="L285" s="35"/>
    </row>
    <row r="286" spans="1:12" ht="15.7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5"/>
      <c r="L286" s="35"/>
    </row>
    <row r="287" spans="1:12" ht="15.7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5"/>
      <c r="L287" s="35"/>
    </row>
    <row r="288" spans="1:12" ht="15.7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5"/>
      <c r="L288" s="35"/>
    </row>
    <row r="289" spans="1:12" ht="15.7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5"/>
      <c r="L289" s="35"/>
    </row>
    <row r="290" spans="1:12" ht="15.7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5"/>
      <c r="L290" s="35"/>
    </row>
    <row r="291" spans="1:12" ht="15.7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5"/>
      <c r="L291" s="35"/>
    </row>
    <row r="292" spans="1:12" ht="15.7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5"/>
      <c r="L292" s="35"/>
    </row>
    <row r="293" spans="1:12" ht="15.7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5"/>
      <c r="L293" s="35"/>
    </row>
    <row r="294" spans="1:12" ht="15.7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5"/>
      <c r="L294" s="35"/>
    </row>
    <row r="295" spans="1:12" ht="15.7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5"/>
      <c r="L295" s="35"/>
    </row>
    <row r="296" spans="1:12" ht="15.7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5"/>
      <c r="L296" s="35"/>
    </row>
    <row r="297" spans="1:12" ht="15.7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5"/>
      <c r="L297" s="35"/>
    </row>
    <row r="298" spans="1:12" ht="15.7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5"/>
      <c r="L298" s="35"/>
    </row>
    <row r="299" spans="1:12" ht="15.7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5"/>
      <c r="L299" s="35"/>
    </row>
    <row r="300" spans="1:12" ht="15.7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5"/>
      <c r="L300" s="35"/>
    </row>
    <row r="301" spans="1:12" ht="15.7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5"/>
      <c r="L301" s="35"/>
    </row>
    <row r="302" spans="1:12" ht="15.7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5"/>
      <c r="L302" s="35"/>
    </row>
    <row r="303" spans="1:12" ht="15.7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5"/>
      <c r="L303" s="35"/>
    </row>
    <row r="304" spans="1:12" ht="15.7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5"/>
      <c r="L304" s="35"/>
    </row>
    <row r="305" spans="1:12" ht="15.7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5"/>
      <c r="L305" s="35"/>
    </row>
    <row r="306" spans="1:12" ht="15.7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5"/>
      <c r="L306" s="35"/>
    </row>
    <row r="307" spans="1:12" ht="15.7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5"/>
      <c r="L307" s="35"/>
    </row>
    <row r="308" spans="1:12" ht="15.7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5"/>
      <c r="L308" s="35"/>
    </row>
    <row r="309" spans="1:12" ht="15.7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5"/>
      <c r="L309" s="35"/>
    </row>
    <row r="310" spans="1:12" ht="15.7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5"/>
      <c r="L310" s="35"/>
    </row>
    <row r="311" spans="1:12" ht="15.7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5"/>
      <c r="L311" s="35"/>
    </row>
    <row r="312" spans="1:12" ht="15.7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5"/>
      <c r="L312" s="35"/>
    </row>
    <row r="313" spans="1:12" ht="15.7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5"/>
      <c r="L313" s="35"/>
    </row>
    <row r="314" spans="1:12" ht="15.7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5"/>
      <c r="L314" s="35"/>
    </row>
    <row r="315" spans="1:12" ht="15.7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5"/>
      <c r="L315" s="35"/>
    </row>
    <row r="316" spans="1:12" ht="15.7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5"/>
      <c r="L316" s="35"/>
    </row>
    <row r="317" spans="1:12" ht="15.7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5"/>
      <c r="L317" s="35"/>
    </row>
    <row r="318" spans="1:12" ht="15.7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5"/>
      <c r="L318" s="35"/>
    </row>
    <row r="319" spans="1:12" ht="15.7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5"/>
      <c r="L319" s="35"/>
    </row>
    <row r="320" spans="1:12" ht="15.7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5"/>
      <c r="L320" s="35"/>
    </row>
    <row r="321" spans="1:12" ht="15.7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5"/>
      <c r="L321" s="35"/>
    </row>
    <row r="322" spans="1:12" ht="15.7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5"/>
      <c r="L322" s="35"/>
    </row>
    <row r="323" spans="1:12" ht="15.7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5"/>
      <c r="L323" s="35"/>
    </row>
    <row r="324" spans="1:12" ht="15.7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5"/>
      <c r="L324" s="35"/>
    </row>
    <row r="325" spans="1:12" ht="15.7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5"/>
      <c r="L325" s="35"/>
    </row>
    <row r="326" spans="1:12" ht="15.7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5"/>
      <c r="L326" s="35"/>
    </row>
    <row r="327" spans="1:12" ht="15.7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5"/>
      <c r="L327" s="35"/>
    </row>
    <row r="328" spans="1:12" ht="15.7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5"/>
      <c r="L328" s="35"/>
    </row>
    <row r="329" spans="1:12" ht="15.7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5"/>
      <c r="L329" s="35"/>
    </row>
    <row r="330" spans="1:12" ht="15.7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5"/>
      <c r="L330" s="35"/>
    </row>
    <row r="331" spans="1:12" ht="15.7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5"/>
      <c r="L331" s="35"/>
    </row>
    <row r="332" spans="1:12" ht="15.7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5"/>
      <c r="L332" s="35"/>
    </row>
    <row r="333" spans="1:12" ht="15.7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5"/>
      <c r="L333" s="35"/>
    </row>
    <row r="334" spans="1:12" ht="15.7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5"/>
      <c r="L334" s="35"/>
    </row>
    <row r="335" spans="1:12" ht="15.7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5"/>
      <c r="L335" s="35"/>
    </row>
    <row r="336" spans="1:12" ht="15.7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5"/>
      <c r="L336" s="35"/>
    </row>
    <row r="337" spans="1:12" ht="15.7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5"/>
      <c r="L337" s="35"/>
    </row>
    <row r="338" spans="1:12" ht="15.7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5"/>
      <c r="L338" s="35"/>
    </row>
    <row r="339" spans="1:12" ht="15.7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5"/>
      <c r="L339" s="35"/>
    </row>
    <row r="340" spans="1:12" ht="15.7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5"/>
      <c r="L340" s="35"/>
    </row>
    <row r="341" spans="1:12" ht="15.7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5"/>
      <c r="L341" s="35"/>
    </row>
    <row r="342" spans="1:12" ht="15.7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5"/>
      <c r="L342" s="35"/>
    </row>
    <row r="343" spans="1:12" ht="15.7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5"/>
      <c r="L343" s="35"/>
    </row>
    <row r="344" spans="1:12" ht="15.7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5"/>
      <c r="L344" s="35"/>
    </row>
    <row r="345" spans="1:12" ht="15.7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5"/>
      <c r="L345" s="35"/>
    </row>
    <row r="346" spans="1:12" ht="15.7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5"/>
      <c r="L346" s="35"/>
    </row>
    <row r="347" spans="1:12" ht="15.7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5"/>
      <c r="L347" s="35"/>
    </row>
    <row r="348" spans="1:12" ht="15.7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5"/>
      <c r="L348" s="35"/>
    </row>
    <row r="349" spans="1:12" ht="15.7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5"/>
      <c r="L349" s="35"/>
    </row>
    <row r="350" spans="1:12" ht="15.7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5"/>
      <c r="L350" s="35"/>
    </row>
    <row r="351" spans="1:12" ht="15.7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5"/>
      <c r="L351" s="35"/>
    </row>
    <row r="352" spans="1:12" ht="15.7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5"/>
      <c r="L352" s="35"/>
    </row>
    <row r="353" spans="1:12" ht="15.7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5"/>
      <c r="L353" s="35"/>
    </row>
    <row r="354" spans="1:12" ht="15.7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5"/>
      <c r="L354" s="35"/>
    </row>
    <row r="355" spans="1:12" ht="15.7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5"/>
      <c r="L355" s="35"/>
    </row>
    <row r="356" spans="1:12" ht="15.7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5"/>
      <c r="L356" s="35"/>
    </row>
    <row r="357" spans="1:12" ht="15.7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5"/>
      <c r="L357" s="35"/>
    </row>
    <row r="358" spans="1:12" ht="15.7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5"/>
      <c r="L358" s="35"/>
    </row>
    <row r="359" spans="1:12" ht="15.7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5"/>
      <c r="L359" s="35"/>
    </row>
    <row r="360" spans="1:12" ht="15.7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5"/>
      <c r="L360" s="35"/>
    </row>
    <row r="361" spans="1:12" ht="15.7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5"/>
      <c r="L361" s="35"/>
    </row>
    <row r="362" spans="1:12" ht="15.7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5"/>
      <c r="L362" s="35"/>
    </row>
    <row r="363" spans="1:12" ht="15.7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5"/>
      <c r="L363" s="35"/>
    </row>
    <row r="364" spans="1:12" ht="15.7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5"/>
      <c r="L364" s="35"/>
    </row>
    <row r="365" spans="1:12" ht="15.7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5"/>
      <c r="L365" s="35"/>
    </row>
    <row r="366" spans="1:12" ht="15.7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5"/>
      <c r="L366" s="35"/>
    </row>
    <row r="367" spans="1:12" ht="15.7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5"/>
      <c r="L367" s="35"/>
    </row>
    <row r="368" spans="1:12" ht="15.7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5"/>
      <c r="L368" s="35"/>
    </row>
    <row r="369" spans="1:12" ht="15.7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5"/>
      <c r="L369" s="35"/>
    </row>
    <row r="370" spans="1:12" ht="15.7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5"/>
      <c r="L370" s="35"/>
    </row>
    <row r="371" spans="1:12" ht="15.7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5"/>
      <c r="L371" s="35"/>
    </row>
    <row r="372" spans="1:12" ht="15.7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5"/>
      <c r="L372" s="35"/>
    </row>
    <row r="373" spans="1:12" ht="15.7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5"/>
      <c r="L373" s="35"/>
    </row>
    <row r="374" spans="1:12" ht="15.7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5"/>
      <c r="L374" s="35"/>
    </row>
    <row r="375" spans="1:12" ht="15.7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5"/>
      <c r="L375" s="35"/>
    </row>
    <row r="376" spans="1:12" ht="15.7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5"/>
      <c r="L376" s="35"/>
    </row>
    <row r="377" spans="1:12" ht="15.7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5"/>
      <c r="L377" s="35"/>
    </row>
    <row r="378" spans="1:12" ht="15.7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5"/>
      <c r="L378" s="35"/>
    </row>
    <row r="379" spans="1:12" ht="15.7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5"/>
      <c r="L379" s="35"/>
    </row>
    <row r="380" spans="1:12" ht="15.7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5"/>
      <c r="L380" s="35"/>
    </row>
    <row r="381" spans="1:12" ht="15.7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5"/>
      <c r="L381" s="35"/>
    </row>
    <row r="382" spans="1:12" ht="15.7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5"/>
      <c r="L382" s="35"/>
    </row>
    <row r="383" spans="1:12" ht="15.7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5"/>
      <c r="L383" s="35"/>
    </row>
    <row r="384" spans="1:12" ht="15.7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5"/>
      <c r="L384" s="35"/>
    </row>
    <row r="385" spans="1:12" ht="15.7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5"/>
      <c r="L385" s="35"/>
    </row>
    <row r="386" spans="1:12" ht="15.7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5"/>
      <c r="L386" s="35"/>
    </row>
    <row r="387" spans="1:12" ht="15.7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5"/>
      <c r="L387" s="35"/>
    </row>
    <row r="388" spans="1:12" ht="15.7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5"/>
      <c r="L388" s="35"/>
    </row>
    <row r="389" spans="1:12" ht="15.7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5"/>
      <c r="L389" s="35"/>
    </row>
    <row r="390" spans="1:12" ht="15.7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5"/>
      <c r="L390" s="35"/>
    </row>
    <row r="391" spans="1:12" ht="15.7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5"/>
      <c r="L391" s="35"/>
    </row>
    <row r="392" spans="1:12" ht="15.7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5"/>
      <c r="L392" s="35"/>
    </row>
    <row r="393" spans="1:12" ht="15.7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5"/>
      <c r="L393" s="35"/>
    </row>
    <row r="394" spans="1:12" ht="15.7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5"/>
      <c r="L394" s="35"/>
    </row>
    <row r="395" spans="1:12" ht="15.7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5"/>
      <c r="L395" s="35"/>
    </row>
    <row r="396" spans="1:12" ht="15.7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5"/>
      <c r="L396" s="35"/>
    </row>
    <row r="397" spans="1:12" ht="15.7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5"/>
      <c r="L397" s="35"/>
    </row>
    <row r="398" spans="1:12" ht="15.7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5"/>
      <c r="L398" s="35"/>
    </row>
    <row r="399" spans="1:12" ht="15.7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5"/>
      <c r="L399" s="35"/>
    </row>
    <row r="400" spans="1:12" ht="15.7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5"/>
      <c r="L400" s="35"/>
    </row>
    <row r="401" spans="1:12" ht="15.7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5"/>
      <c r="L401" s="35"/>
    </row>
    <row r="402" spans="1:12" ht="15.7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5"/>
      <c r="L402" s="35"/>
    </row>
    <row r="403" spans="1:12" ht="15.7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5"/>
      <c r="L403" s="35"/>
    </row>
    <row r="404" spans="1:12" ht="15.7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5"/>
      <c r="L404" s="35"/>
    </row>
    <row r="405" spans="1:12" ht="15.7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5"/>
      <c r="L405" s="35"/>
    </row>
    <row r="406" spans="1:12" ht="15.7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5"/>
      <c r="L406" s="35"/>
    </row>
    <row r="407" spans="1:12" ht="15.7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5"/>
      <c r="L407" s="35"/>
    </row>
    <row r="408" spans="1:12" ht="15.7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5"/>
      <c r="L408" s="35"/>
    </row>
    <row r="409" spans="1:12" ht="15.7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5"/>
      <c r="L409" s="35"/>
    </row>
    <row r="410" spans="1:12" ht="15.7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5"/>
      <c r="L410" s="35"/>
    </row>
    <row r="411" spans="1:12" ht="15.7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5"/>
      <c r="L411" s="35"/>
    </row>
    <row r="412" spans="1:12" ht="15.75" customHeight="1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</row>
    <row r="413" spans="1:12" ht="15.75" customHeight="1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</row>
    <row r="414" spans="1:12" ht="15.75" customHeight="1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</row>
    <row r="415" spans="1:12" ht="15.75" customHeight="1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</row>
    <row r="416" spans="1:12" ht="15.75" customHeight="1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</row>
    <row r="417" spans="1:12" ht="15.75" customHeight="1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</row>
    <row r="418" spans="1:12" ht="15.75" customHeight="1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</row>
    <row r="419" spans="1:12" ht="15.75" customHeight="1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</row>
    <row r="420" spans="1:12" ht="15.75" customHeight="1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</row>
    <row r="421" spans="1:12" ht="15.75" customHeight="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</row>
    <row r="422" spans="1:12" ht="15.75" customHeight="1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</row>
    <row r="423" spans="1:12" ht="15.75" customHeight="1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</row>
    <row r="424" spans="1:12" ht="15.75" customHeight="1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</row>
    <row r="425" spans="1:12" ht="15.75" customHeight="1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</row>
    <row r="426" spans="1:12" ht="15.75" customHeight="1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</row>
    <row r="427" spans="1:12" ht="15.75" customHeight="1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</row>
    <row r="428" spans="1:12" ht="15.75" customHeight="1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</row>
    <row r="429" spans="1:12" ht="15.75" customHeight="1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</row>
    <row r="430" spans="1:12" ht="15.75" customHeight="1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</row>
    <row r="431" spans="1:12" ht="15.75" customHeight="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</row>
    <row r="432" spans="1:12" ht="15.75" customHeight="1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</row>
    <row r="433" spans="1:12" ht="15.75" customHeight="1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</row>
    <row r="434" spans="1:12" ht="15.75" customHeight="1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</row>
    <row r="435" spans="1:12" ht="15.75" customHeight="1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</row>
    <row r="436" spans="1:12" ht="15.75" customHeight="1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</row>
    <row r="437" spans="1:12" ht="15.75" customHeight="1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</row>
    <row r="438" spans="1:12" ht="15.75" customHeight="1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</row>
    <row r="439" spans="1:12" ht="15.75" customHeight="1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</row>
    <row r="440" spans="1:12" ht="15.75" customHeight="1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</row>
    <row r="441" spans="1:12" ht="15.75" customHeight="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</row>
    <row r="442" spans="1:12" ht="15.75" customHeight="1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</row>
    <row r="443" spans="1:12" ht="15.75" customHeight="1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</row>
    <row r="444" spans="1:12" ht="15.75" customHeight="1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</row>
    <row r="445" spans="1:12" ht="15.75" customHeight="1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</row>
    <row r="446" spans="1:12" ht="15.75" customHeight="1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</row>
    <row r="447" spans="1:12" ht="15.75" customHeight="1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</row>
    <row r="448" spans="1:12" ht="15.75" customHeight="1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</row>
    <row r="449" spans="1:12" ht="15.75" customHeight="1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</row>
    <row r="450" spans="1:12" ht="15.75" customHeight="1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</row>
    <row r="451" spans="1:12" ht="15.75" customHeight="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</row>
    <row r="452" spans="1:12" ht="15.75" customHeight="1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</row>
    <row r="453" spans="1:12" ht="15.75" customHeight="1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</row>
    <row r="454" spans="1:12" ht="15.75" customHeight="1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</row>
    <row r="455" spans="1:12" ht="15.75" customHeight="1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</row>
    <row r="456" spans="1:12" ht="15.75" customHeight="1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</row>
    <row r="457" spans="1:12" ht="15.75" customHeight="1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</row>
    <row r="458" spans="1:12" ht="15.75" customHeight="1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</row>
    <row r="459" spans="1:12" ht="15.75" customHeight="1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</row>
    <row r="460" spans="1:12" ht="15.75" customHeight="1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</row>
    <row r="461" spans="1:12" ht="15.75" customHeight="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</row>
    <row r="462" spans="1:12" ht="15.75" customHeight="1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</row>
    <row r="463" spans="1:12" ht="15.75" customHeight="1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</row>
    <row r="464" spans="1:12" ht="15.75" customHeight="1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</row>
    <row r="465" spans="1:12" ht="15.75" customHeight="1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</row>
    <row r="466" spans="1:12" ht="15.75" customHeight="1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</row>
    <row r="467" spans="1:12" ht="15.75" customHeight="1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</row>
    <row r="468" spans="1:12" ht="15.75" customHeight="1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</row>
    <row r="469" spans="1:12" ht="15.75" customHeight="1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</row>
    <row r="470" spans="1:12" ht="15.75" customHeight="1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</row>
    <row r="471" spans="1:12" ht="15.75" customHeight="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</row>
    <row r="472" spans="1:12" ht="15.75" customHeight="1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</row>
    <row r="473" spans="1:12" ht="15.75" customHeight="1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</row>
    <row r="474" spans="1:12" ht="15.75" customHeight="1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</row>
    <row r="475" spans="1:12" ht="15.75" customHeight="1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</row>
    <row r="476" spans="1:12" ht="15.75" customHeight="1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</row>
    <row r="477" spans="1:12" ht="15.75" customHeight="1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</row>
    <row r="478" spans="1:12" ht="15.75" customHeight="1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</row>
    <row r="479" spans="1:12" ht="15.75" customHeight="1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</row>
    <row r="480" spans="1:12" ht="15.75" customHeight="1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</row>
    <row r="481" spans="1:12" ht="15.75" customHeight="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</row>
    <row r="482" spans="1:12" ht="15.75" customHeight="1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</row>
    <row r="483" spans="1:12" ht="15.75" customHeight="1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</row>
    <row r="484" spans="1:12" ht="15.75" customHeight="1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</row>
    <row r="485" spans="1:12" ht="15.75" customHeight="1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</row>
    <row r="486" spans="1:12" ht="15.75" customHeight="1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</row>
    <row r="487" spans="1:12" ht="15.75" customHeight="1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</row>
    <row r="488" spans="1:12" ht="15.75" customHeight="1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</row>
    <row r="489" spans="1:12" ht="15.75" customHeight="1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</row>
    <row r="490" spans="1:12" ht="15.75" customHeight="1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</row>
    <row r="491" spans="1:12" ht="15.75" customHeight="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</row>
    <row r="492" spans="1:12" ht="15.75" customHeight="1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</row>
    <row r="493" spans="1:12" ht="15.75" customHeight="1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</row>
    <row r="494" spans="1:12" ht="15.75" customHeight="1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</row>
    <row r="495" spans="1:12" ht="15.75" customHeight="1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</row>
    <row r="496" spans="1:12" ht="15.75" customHeight="1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</row>
    <row r="497" spans="1:12" ht="15.75" customHeight="1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</row>
    <row r="498" spans="1:12" ht="15.75" customHeight="1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</row>
    <row r="499" spans="1:12" ht="15.75" customHeight="1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</row>
    <row r="500" spans="1:12" ht="15.75" customHeight="1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</row>
    <row r="501" spans="1:12" ht="15.75" customHeight="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</row>
    <row r="502" spans="1:12" ht="15.75" customHeight="1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</row>
    <row r="503" spans="1:12" ht="15.75" customHeight="1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</row>
    <row r="504" spans="1:12" ht="15.75" customHeight="1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</row>
    <row r="505" spans="1:12" ht="15.75" customHeight="1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</row>
    <row r="506" spans="1:12" ht="15.75" customHeight="1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</row>
    <row r="507" spans="1:12" ht="15.75" customHeight="1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</row>
    <row r="508" spans="1:12" ht="15.75" customHeight="1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</row>
    <row r="509" spans="1:12" ht="15.75" customHeight="1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</row>
    <row r="510" spans="1:12" ht="15.75" customHeight="1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</row>
    <row r="511" spans="1:12" ht="15.75" customHeight="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</row>
    <row r="512" spans="1:12" ht="15.75" customHeight="1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</row>
    <row r="513" spans="1:12" ht="15.75" customHeight="1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</row>
    <row r="514" spans="1:12" ht="15.75" customHeight="1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</row>
    <row r="515" spans="1:12" ht="15.75" customHeight="1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</row>
    <row r="516" spans="1:12" ht="15.75" customHeight="1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</row>
    <row r="517" spans="1:12" ht="15.75" customHeight="1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</row>
    <row r="518" spans="1:12" ht="15.75" customHeight="1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</row>
    <row r="519" spans="1:12" ht="15.75" customHeight="1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</row>
    <row r="520" spans="1:12" ht="15.75" customHeight="1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</row>
    <row r="521" spans="1:12" ht="15.75" customHeight="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</row>
    <row r="522" spans="1:12" ht="15.75" customHeight="1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</row>
    <row r="523" spans="1:12" ht="15.75" customHeight="1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</row>
    <row r="524" spans="1:12" ht="15.75" customHeight="1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</row>
    <row r="525" spans="1:12" ht="15.75" customHeight="1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</row>
    <row r="526" spans="1:12" ht="15.75" customHeight="1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</row>
    <row r="527" spans="1:12" ht="15.75" customHeight="1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</row>
    <row r="528" spans="1:12" ht="15.75" customHeight="1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</row>
    <row r="529" spans="1:12" ht="15.75" customHeight="1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</row>
    <row r="530" spans="1:12" ht="15.75" customHeight="1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</row>
    <row r="531" spans="1:12" ht="15.75" customHeight="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</row>
    <row r="532" spans="1:12" ht="15.75" customHeight="1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</row>
    <row r="533" spans="1:12" ht="15.75" customHeight="1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</row>
    <row r="534" spans="1:12" ht="15.75" customHeight="1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</row>
    <row r="535" spans="1:12" ht="15.75" customHeight="1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</row>
    <row r="536" spans="1:12" ht="15.75" customHeight="1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</row>
    <row r="537" spans="1:12" ht="15.75" customHeight="1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</row>
    <row r="538" spans="1:12" ht="15.75" customHeight="1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</row>
    <row r="539" spans="1:12" ht="15.75" customHeight="1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</row>
    <row r="540" spans="1:12" ht="15.75" customHeight="1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</row>
    <row r="541" spans="1:12" ht="15.75" customHeight="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</row>
    <row r="542" spans="1:12" ht="15.75" customHeight="1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</row>
    <row r="543" spans="1:12" ht="15.75" customHeight="1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</row>
    <row r="544" spans="1:12" ht="15.75" customHeight="1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</row>
    <row r="545" spans="1:12" ht="15.75" customHeight="1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</row>
    <row r="546" spans="1:12" ht="15.75" customHeight="1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</row>
    <row r="547" spans="1:12" ht="15.75" customHeight="1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</row>
    <row r="548" spans="1:12" ht="15.75" customHeight="1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</row>
    <row r="549" spans="1:12" ht="15.75" customHeight="1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</row>
    <row r="550" spans="1:12" ht="15.75" customHeight="1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</row>
    <row r="551" spans="1:12" ht="15.75" customHeight="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</row>
    <row r="552" spans="1:12" ht="15.75" customHeight="1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</row>
    <row r="553" spans="1:12" ht="15.75" customHeight="1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</row>
    <row r="554" spans="1:12" ht="15.75" customHeight="1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</row>
    <row r="555" spans="1:12" ht="15.75" customHeight="1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</row>
    <row r="556" spans="1:12" ht="15.75" customHeight="1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</row>
    <row r="557" spans="1:12" ht="15.75" customHeight="1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</row>
    <row r="558" spans="1:12" ht="15.75" customHeight="1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</row>
    <row r="559" spans="1:12" ht="15.75" customHeight="1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</row>
    <row r="560" spans="1:12" ht="15.75" customHeight="1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</row>
    <row r="561" spans="1:12" ht="15.75" customHeight="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</row>
    <row r="562" spans="1:12" ht="15.75" customHeight="1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</row>
    <row r="563" spans="1:12" ht="15.75" customHeight="1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</row>
    <row r="564" spans="1:12" ht="15.75" customHeight="1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</row>
    <row r="565" spans="1:12" ht="15.75" customHeight="1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</row>
    <row r="566" spans="1:12" ht="15.75" customHeight="1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</row>
    <row r="567" spans="1:12" ht="15.75" customHeight="1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</row>
    <row r="568" spans="1:12" ht="15.75" customHeight="1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</row>
    <row r="569" spans="1:12" ht="15.75" customHeight="1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</row>
    <row r="570" spans="1:12" ht="15.75" customHeight="1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</row>
    <row r="571" spans="1:12" ht="15.75" customHeight="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</row>
    <row r="572" spans="1:12" ht="15.75" customHeight="1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</row>
    <row r="573" spans="1:12" ht="15.75" customHeight="1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</row>
    <row r="574" spans="1:12" ht="15.75" customHeight="1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</row>
    <row r="575" spans="1:12" ht="15.75" customHeight="1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</row>
    <row r="576" spans="1:12" ht="15.75" customHeight="1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</row>
    <row r="577" spans="1:12" ht="15.75" customHeight="1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</row>
    <row r="578" spans="1:12" ht="15.75" customHeight="1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</row>
    <row r="579" spans="1:12" ht="15.75" customHeight="1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</row>
    <row r="580" spans="1:12" ht="15.75" customHeight="1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</row>
    <row r="581" spans="1:12" ht="15.75" customHeight="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</row>
    <row r="582" spans="1:12" ht="15.75" customHeight="1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</row>
    <row r="583" spans="1:12" ht="15.75" customHeight="1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</row>
    <row r="584" spans="1:12" ht="15.75" customHeight="1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</row>
    <row r="585" spans="1:12" ht="15.75" customHeight="1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</row>
    <row r="586" spans="1:12" ht="15.75" customHeight="1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</row>
    <row r="587" spans="1:12" ht="15.75" customHeight="1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</row>
    <row r="588" spans="1:12" ht="15.75" customHeight="1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</row>
    <row r="589" spans="1:12" ht="15.75" customHeight="1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</row>
    <row r="590" spans="1:12" ht="15.75" customHeight="1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</row>
    <row r="591" spans="1:12" ht="15.75" customHeight="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</row>
    <row r="592" spans="1:12" ht="15.75" customHeight="1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</row>
    <row r="593" spans="1:12" ht="15.75" customHeight="1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</row>
    <row r="594" spans="1:12" ht="15.75" customHeight="1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</row>
    <row r="595" spans="1:12" ht="15.75" customHeight="1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</row>
    <row r="596" spans="1:12" ht="15.75" customHeight="1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</row>
    <row r="597" spans="1:12" ht="15.75" customHeight="1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</row>
    <row r="598" spans="1:12" ht="15.75" customHeight="1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</row>
    <row r="599" spans="1:12" ht="15.75" customHeight="1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</row>
    <row r="600" spans="1:12" ht="15.75" customHeight="1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</row>
    <row r="601" spans="1:12" ht="15.75" customHeight="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</row>
    <row r="602" spans="1:12" ht="15.75" customHeight="1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</row>
    <row r="603" spans="1:12" ht="15.75" customHeight="1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</row>
    <row r="604" spans="1:12" ht="15.75" customHeight="1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</row>
    <row r="605" spans="1:12" ht="15.75" customHeight="1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</row>
    <row r="606" spans="1:12" ht="15.75" customHeight="1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</row>
    <row r="607" spans="1:12" ht="15.75" customHeight="1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</row>
    <row r="608" spans="1:12" ht="15.75" customHeight="1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</row>
    <row r="609" spans="1:12" ht="15.75" customHeight="1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</row>
    <row r="610" spans="1:12" ht="15.75" customHeight="1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</row>
    <row r="611" spans="1:12" ht="15.75" customHeight="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</row>
    <row r="612" spans="1:12" ht="15.75" customHeight="1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</row>
    <row r="613" spans="1:12" ht="15.75" customHeight="1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</row>
    <row r="614" spans="1:12" ht="15.75" customHeight="1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</row>
    <row r="615" spans="1:12" ht="15.75" customHeight="1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</row>
    <row r="616" spans="1:12" ht="15.75" customHeight="1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</row>
    <row r="617" spans="1:12" ht="15.75" customHeight="1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</row>
    <row r="618" spans="1:12" ht="15.75" customHeight="1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</row>
    <row r="619" spans="1:12" ht="15.75" customHeight="1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</row>
    <row r="620" spans="1:12" ht="15.75" customHeight="1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</row>
    <row r="621" spans="1:12" ht="15.75" customHeight="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</row>
    <row r="622" spans="1:12" ht="15.75" customHeight="1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</row>
    <row r="623" spans="1:12" ht="15.75" customHeight="1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</row>
    <row r="624" spans="1:12" ht="15.75" customHeight="1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</row>
    <row r="625" spans="1:12" ht="15.75" customHeight="1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</row>
    <row r="626" spans="1:12" ht="15.75" customHeight="1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</row>
    <row r="627" spans="1:12" ht="15.75" customHeight="1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</row>
    <row r="628" spans="1:12" ht="15.75" customHeight="1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</row>
    <row r="629" spans="1:12" ht="15.75" customHeight="1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</row>
    <row r="630" spans="1:12" ht="15.75" customHeight="1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</row>
    <row r="631" spans="1:12" ht="15.75" customHeight="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</row>
    <row r="632" spans="1:12" ht="15.75" customHeight="1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</row>
    <row r="633" spans="1:12" ht="15.75" customHeight="1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</row>
    <row r="634" spans="1:12" ht="15.75" customHeight="1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</row>
    <row r="635" spans="1:12" ht="15.75" customHeight="1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</row>
    <row r="636" spans="1:12" ht="15.75" customHeight="1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</row>
    <row r="637" spans="1:12" ht="15.75" customHeight="1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</row>
    <row r="638" spans="1:12" ht="15.75" customHeight="1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</row>
    <row r="639" spans="1:12" ht="15.75" customHeight="1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</row>
    <row r="640" spans="1:12" ht="15.75" customHeight="1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</row>
    <row r="641" spans="1:12" ht="15.75" customHeight="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</row>
    <row r="642" spans="1:12" ht="15.75" customHeight="1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</row>
    <row r="643" spans="1:12" ht="15.75" customHeight="1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</row>
    <row r="644" spans="1:12" ht="15.75" customHeight="1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</row>
    <row r="645" spans="1:12" ht="15.75" customHeight="1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</row>
    <row r="646" spans="1:12" ht="15.75" customHeight="1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</row>
    <row r="647" spans="1:12" ht="15.75" customHeight="1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</row>
    <row r="648" spans="1:12" ht="15.75" customHeight="1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</row>
    <row r="649" spans="1:12" ht="15.75" customHeight="1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</row>
    <row r="650" spans="1:12" ht="15.75" customHeight="1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</row>
    <row r="651" spans="1:12" ht="15.75" customHeight="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</row>
    <row r="652" spans="1:12" ht="15.75" customHeight="1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</row>
    <row r="653" spans="1:12" ht="15.75" customHeight="1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</row>
    <row r="654" spans="1:12" ht="15.75" customHeight="1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</row>
    <row r="655" spans="1:12" ht="15.75" customHeight="1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</row>
    <row r="656" spans="1:12" ht="15.75" customHeight="1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</row>
    <row r="657" spans="1:12" ht="15.75" customHeight="1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</row>
    <row r="658" spans="1:12" ht="15.75" customHeight="1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</row>
    <row r="659" spans="1:12" ht="15.75" customHeight="1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</row>
    <row r="660" spans="1:12" ht="15.75" customHeight="1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</row>
    <row r="661" spans="1:12" ht="15.75" customHeight="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</row>
    <row r="662" spans="1:12" ht="15.75" customHeight="1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</row>
    <row r="663" spans="1:12" ht="15.75" customHeight="1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</row>
    <row r="664" spans="1:12" ht="15.75" customHeight="1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</row>
    <row r="665" spans="1:12" ht="15.75" customHeight="1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</row>
    <row r="666" spans="1:12" ht="15.75" customHeight="1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</row>
    <row r="667" spans="1:12" ht="15.75" customHeight="1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</row>
    <row r="668" spans="1:12" ht="15.75" customHeight="1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</row>
    <row r="669" spans="1:12" ht="15.75" customHeight="1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</row>
    <row r="670" spans="1:12" ht="15.75" customHeight="1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</row>
    <row r="671" spans="1:12" ht="15.75" customHeight="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</row>
    <row r="672" spans="1:12" ht="15.75" customHeight="1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</row>
    <row r="673" spans="1:12" ht="15.75" customHeight="1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</row>
    <row r="674" spans="1:12" ht="15.75" customHeight="1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</row>
    <row r="675" spans="1:12" ht="15.75" customHeight="1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</row>
    <row r="676" spans="1:12" ht="15.75" customHeight="1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</row>
    <row r="677" spans="1:12" ht="15.75" customHeight="1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</row>
    <row r="678" spans="1:12" ht="15.75" customHeight="1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</row>
    <row r="679" spans="1:12" ht="15.75" customHeight="1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</row>
    <row r="680" spans="1:12" ht="15.75" customHeight="1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</row>
    <row r="681" spans="1:12" ht="15.75" customHeight="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</row>
    <row r="682" spans="1:12" ht="15.75" customHeight="1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</row>
    <row r="683" spans="1:12" ht="15.75" customHeight="1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</row>
    <row r="684" spans="1:12" ht="15.75" customHeight="1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</row>
    <row r="685" spans="1:12" ht="15.75" customHeight="1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</row>
    <row r="686" spans="1:12" ht="15.75" customHeight="1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</row>
    <row r="687" spans="1:12" ht="15.75" customHeight="1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</row>
    <row r="688" spans="1:12" ht="15.75" customHeight="1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</row>
    <row r="689" spans="1:12" ht="15.75" customHeight="1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</row>
    <row r="690" spans="1:12" ht="15.75" customHeight="1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</row>
    <row r="691" spans="1:12" ht="15.75" customHeight="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</row>
    <row r="692" spans="1:12" ht="15.75" customHeight="1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</row>
    <row r="693" spans="1:12" ht="15.75" customHeight="1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</row>
    <row r="694" spans="1:12" ht="15.75" customHeight="1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</row>
    <row r="695" spans="1:12" ht="15.75" customHeight="1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</row>
    <row r="696" spans="1:12" ht="15.75" customHeight="1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</row>
    <row r="697" spans="1:12" ht="15.75" customHeight="1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</row>
    <row r="698" spans="1:12" ht="15.75" customHeight="1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</row>
    <row r="699" spans="1:12" ht="15.75" customHeight="1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</row>
    <row r="700" spans="1:12" ht="15.75" customHeight="1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</row>
    <row r="701" spans="1:12" ht="15.75" customHeight="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</row>
    <row r="702" spans="1:12" ht="15.75" customHeight="1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</row>
    <row r="703" spans="1:12" ht="15.75" customHeight="1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</row>
    <row r="704" spans="1:12" ht="15.75" customHeight="1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</row>
    <row r="705" spans="1:12" ht="15.75" customHeight="1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</row>
    <row r="706" spans="1:12" ht="15.75" customHeight="1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</row>
    <row r="707" spans="1:12" ht="15.75" customHeight="1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</row>
    <row r="708" spans="1:12" ht="15.75" customHeight="1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</row>
    <row r="709" spans="1:12" ht="15.75" customHeight="1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</row>
    <row r="710" spans="1:12" ht="15.75" customHeight="1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</row>
    <row r="711" spans="1:12" ht="15.75" customHeight="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</row>
    <row r="712" spans="1:12" ht="15.75" customHeight="1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</row>
    <row r="713" spans="1:12" ht="15.75" customHeight="1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</row>
    <row r="714" spans="1:12" ht="15.75" customHeight="1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</row>
    <row r="715" spans="1:12" ht="15.75" customHeight="1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</row>
    <row r="716" spans="1:12" ht="15.75" customHeight="1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</row>
    <row r="717" spans="1:12" ht="15.75" customHeight="1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</row>
    <row r="718" spans="1:12" ht="15.75" customHeight="1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</row>
    <row r="719" spans="1:12" ht="15.75" customHeight="1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</row>
    <row r="720" spans="1:12" ht="15.75" customHeight="1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</row>
    <row r="721" spans="1:12" ht="15.75" customHeight="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</row>
    <row r="722" spans="1:12" ht="15.75" customHeight="1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</row>
    <row r="723" spans="1:12" ht="15.75" customHeight="1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</row>
    <row r="724" spans="1:12" ht="15.75" customHeight="1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</row>
    <row r="725" spans="1:12" ht="15.75" customHeight="1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</row>
    <row r="726" spans="1:12" ht="15.75" customHeight="1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</row>
    <row r="727" spans="1:12" ht="15.75" customHeight="1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</row>
    <row r="728" spans="1:12" ht="15.75" customHeight="1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</row>
    <row r="729" spans="1:12" ht="15.75" customHeight="1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</row>
    <row r="730" spans="1:12" ht="15.75" customHeight="1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</row>
    <row r="731" spans="1:12" ht="15.75" customHeight="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</row>
    <row r="732" spans="1:12" ht="15.75" customHeight="1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</row>
    <row r="733" spans="1:12" ht="15.75" customHeight="1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</row>
    <row r="734" spans="1:12" ht="15.75" customHeight="1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</row>
    <row r="735" spans="1:12" ht="15.75" customHeight="1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</row>
    <row r="736" spans="1:12" ht="15.75" customHeight="1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</row>
    <row r="737" spans="1:12" ht="15.75" customHeight="1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</row>
    <row r="738" spans="1:12" ht="15.75" customHeight="1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</row>
    <row r="739" spans="1:12" ht="15.75" customHeight="1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</row>
    <row r="740" spans="1:12" ht="15.75" customHeight="1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</row>
    <row r="741" spans="1:12" ht="15.75" customHeight="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</row>
    <row r="742" spans="1:12" ht="15.75" customHeight="1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</row>
    <row r="743" spans="1:12" ht="15.75" customHeight="1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</row>
    <row r="744" spans="1:12" ht="15.75" customHeight="1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</row>
    <row r="745" spans="1:12" ht="15.75" customHeight="1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</row>
    <row r="746" spans="1:12" ht="15.75" customHeight="1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</row>
    <row r="747" spans="1:12" ht="15.75" customHeight="1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</row>
    <row r="748" spans="1:12" ht="15.75" customHeight="1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</row>
    <row r="749" spans="1:12" ht="15.75" customHeight="1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</row>
    <row r="750" spans="1:12" ht="15.75" customHeight="1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</row>
    <row r="751" spans="1:12" ht="15.75" customHeight="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</row>
    <row r="752" spans="1:12" ht="15.75" customHeight="1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</row>
    <row r="753" spans="1:12" ht="15.75" customHeight="1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</row>
    <row r="754" spans="1:12" ht="15.75" customHeight="1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</row>
    <row r="755" spans="1:12" ht="15.75" customHeight="1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</row>
    <row r="756" spans="1:12" ht="15.75" customHeight="1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</row>
    <row r="757" spans="1:12" ht="15.75" customHeight="1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</row>
    <row r="758" spans="1:12" ht="15.75" customHeight="1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</row>
    <row r="759" spans="1:12" ht="15.75" customHeight="1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</row>
    <row r="760" spans="1:12" ht="15.75" customHeight="1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</row>
    <row r="761" spans="1:12" ht="15.75" customHeight="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</row>
    <row r="762" spans="1:12" ht="15.75" customHeight="1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</row>
    <row r="763" spans="1:12" ht="15.75" customHeight="1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</row>
    <row r="764" spans="1:12" ht="15.75" customHeight="1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</row>
    <row r="765" spans="1:12" ht="15.75" customHeight="1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</row>
    <row r="766" spans="1:12" ht="15.75" customHeight="1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</row>
    <row r="767" spans="1:12" ht="15.75" customHeight="1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</row>
    <row r="768" spans="1:12" ht="15.75" customHeight="1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</row>
    <row r="769" spans="1:12" ht="15.75" customHeight="1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</row>
    <row r="770" spans="1:12" ht="15.75" customHeight="1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</row>
    <row r="771" spans="1:12" ht="15.75" customHeight="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</row>
    <row r="772" spans="1:12" ht="15.75" customHeight="1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</row>
    <row r="773" spans="1:12" ht="15.75" customHeight="1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</row>
    <row r="774" spans="1:12" ht="15.75" customHeight="1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</row>
    <row r="775" spans="1:12" ht="15.75" customHeight="1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</row>
    <row r="776" spans="1:12" ht="15.75" customHeight="1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</row>
    <row r="777" spans="1:12" ht="15.75" customHeight="1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</row>
    <row r="778" spans="1:12" ht="15.75" customHeight="1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</row>
    <row r="779" spans="1:12" ht="15.75" customHeight="1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</row>
    <row r="780" spans="1:12" ht="15.75" customHeight="1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</row>
    <row r="781" spans="1:12" ht="15.75" customHeight="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</row>
    <row r="782" spans="1:12" ht="15.75" customHeight="1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</row>
    <row r="783" spans="1:12" ht="15.75" customHeight="1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</row>
    <row r="784" spans="1:12" ht="15.75" customHeight="1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</row>
    <row r="785" spans="1:12" ht="15.75" customHeight="1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</row>
    <row r="786" spans="1:12" ht="15.75" customHeight="1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</row>
    <row r="787" spans="1:12" ht="15.75" customHeight="1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</row>
    <row r="788" spans="1:12" ht="15.75" customHeight="1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</row>
    <row r="789" spans="1:12" ht="15.75" customHeight="1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</row>
    <row r="790" spans="1:12" ht="15.75" customHeight="1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</row>
    <row r="791" spans="1:12" ht="15.75" customHeight="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</row>
    <row r="792" spans="1:12" ht="15.75" customHeight="1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</row>
    <row r="793" spans="1:12" ht="15.75" customHeight="1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</row>
    <row r="794" spans="1:12" ht="15.75" customHeight="1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</row>
    <row r="795" spans="1:12" ht="15.75" customHeight="1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</row>
    <row r="796" spans="1:12" ht="15.75" customHeight="1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</row>
    <row r="797" spans="1:12" ht="15.75" customHeight="1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</row>
    <row r="798" spans="1:12" ht="15.75" customHeight="1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</row>
    <row r="799" spans="1:12" ht="15.75" customHeight="1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</row>
    <row r="800" spans="1:12" ht="15.75" customHeight="1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</row>
    <row r="801" spans="1:12" ht="15.75" customHeight="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</row>
    <row r="802" spans="1:12" ht="15.75" customHeight="1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</row>
    <row r="803" spans="1:12" ht="15.75" customHeight="1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</row>
    <row r="804" spans="1:12" ht="15.75" customHeight="1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</row>
    <row r="805" spans="1:12" ht="15.75" customHeight="1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</row>
    <row r="806" spans="1:12" ht="15.75" customHeight="1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</row>
    <row r="807" spans="1:12" ht="15.75" customHeight="1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</row>
    <row r="808" spans="1:12" ht="15.75" customHeight="1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</row>
    <row r="809" spans="1:12" ht="15.75" customHeight="1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</row>
    <row r="810" spans="1:12" ht="15.75" customHeight="1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</row>
    <row r="811" spans="1:12" ht="15.75" customHeight="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</row>
    <row r="812" spans="1:12" ht="15.75" customHeight="1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</row>
    <row r="813" spans="1:12" ht="15.75" customHeight="1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</row>
    <row r="814" spans="1:12" ht="15.75" customHeight="1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</row>
    <row r="815" spans="1:12" ht="15.75" customHeight="1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</row>
    <row r="816" spans="1:12" ht="15.75" customHeight="1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</row>
    <row r="817" spans="1:12" ht="15.75" customHeight="1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</row>
    <row r="818" spans="1:12" ht="15.75" customHeight="1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</row>
    <row r="819" spans="1:12" ht="15.75" customHeight="1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</row>
    <row r="820" spans="1:12" ht="15.75" customHeight="1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</row>
    <row r="821" spans="1:12" ht="15.75" customHeight="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</row>
    <row r="822" spans="1:12" ht="15.75" customHeight="1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</row>
    <row r="823" spans="1:12" ht="15.75" customHeight="1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</row>
    <row r="824" spans="1:12" ht="15.75" customHeight="1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</row>
    <row r="825" spans="1:12" ht="15.75" customHeight="1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</row>
    <row r="826" spans="1:12" ht="15.75" customHeight="1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</row>
    <row r="827" spans="1:12" ht="15.75" customHeight="1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</row>
    <row r="828" spans="1:12" ht="15.75" customHeight="1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</row>
    <row r="829" spans="1:12" ht="15.75" customHeight="1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</row>
    <row r="830" spans="1:12" ht="15.75" customHeight="1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</row>
    <row r="831" spans="1:12" ht="15.75" customHeight="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</row>
    <row r="832" spans="1:12" ht="15.75" customHeight="1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</row>
    <row r="833" spans="1:12" ht="15.75" customHeight="1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</row>
    <row r="834" spans="1:12" ht="15.75" customHeight="1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</row>
    <row r="835" spans="1:12" ht="15.75" customHeight="1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</row>
    <row r="836" spans="1:12" ht="15.75" customHeight="1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</row>
    <row r="837" spans="1:12" ht="15.75" customHeight="1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</row>
    <row r="838" spans="1:12" ht="15.75" customHeight="1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</row>
    <row r="839" spans="1:12" ht="15.75" customHeight="1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</row>
    <row r="840" spans="1:12" ht="15.75" customHeight="1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</row>
    <row r="841" spans="1:12" ht="15.75" customHeight="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</row>
    <row r="842" spans="1:12" ht="15.75" customHeight="1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</row>
    <row r="843" spans="1:12" ht="15.75" customHeight="1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</row>
    <row r="844" spans="1:12" ht="15.75" customHeight="1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</row>
    <row r="845" spans="1:12" ht="15.75" customHeight="1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</row>
    <row r="846" spans="1:12" ht="15.75" customHeight="1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</row>
    <row r="847" spans="1:12" ht="15.75" customHeight="1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</row>
    <row r="848" spans="1:12" ht="15.75" customHeight="1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</row>
    <row r="849" spans="1:12" ht="15.75" customHeight="1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</row>
    <row r="850" spans="1:12" ht="15.75" customHeight="1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</row>
    <row r="851" spans="1:12" ht="15.75" customHeight="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</row>
    <row r="852" spans="1:12" ht="15.75" customHeight="1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</row>
    <row r="853" spans="1:12" ht="15.75" customHeight="1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</row>
    <row r="854" spans="1:12" ht="15.75" customHeight="1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</row>
    <row r="855" spans="1:12" ht="15.75" customHeight="1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</row>
    <row r="856" spans="1:12" ht="15.75" customHeight="1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</row>
    <row r="857" spans="1:12" ht="15.75" customHeight="1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</row>
    <row r="858" spans="1:12" ht="15.75" customHeight="1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</row>
    <row r="859" spans="1:12" ht="15.75" customHeight="1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</row>
    <row r="860" spans="1:12" ht="15.75" customHeight="1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</row>
    <row r="861" spans="1:12" ht="15.75" customHeight="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</row>
    <row r="862" spans="1:12" ht="15.75" customHeight="1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</row>
    <row r="863" spans="1:12" ht="15.75" customHeight="1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</row>
    <row r="864" spans="1:12" ht="15.75" customHeight="1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</row>
    <row r="865" spans="1:12" ht="15.75" customHeight="1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</row>
    <row r="866" spans="1:12" ht="15.75" customHeight="1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</row>
    <row r="867" spans="1:12" ht="15.75" customHeight="1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</row>
    <row r="868" spans="1:12" ht="15.75" customHeight="1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</row>
    <row r="869" spans="1:12" ht="15.75" customHeight="1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</row>
    <row r="870" spans="1:12" ht="15.75" customHeight="1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</row>
    <row r="871" spans="1:12" ht="15.75" customHeight="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</row>
    <row r="872" spans="1:12" ht="15.75" customHeight="1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</row>
    <row r="873" spans="1:12" ht="15.75" customHeight="1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</row>
    <row r="874" spans="1:12" ht="15.75" customHeight="1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</row>
    <row r="875" spans="1:12" ht="15.75" customHeight="1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</row>
    <row r="876" spans="1:12" ht="15.75" customHeight="1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</row>
    <row r="877" spans="1:12" ht="15.75" customHeight="1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</row>
    <row r="878" spans="1:12" ht="15.75" customHeight="1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</row>
    <row r="879" spans="1:12" ht="15.75" customHeight="1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</row>
    <row r="880" spans="1:12" ht="15.75" customHeight="1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</row>
    <row r="881" spans="1:12" ht="15.75" customHeight="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</row>
    <row r="882" spans="1:12" ht="15.75" customHeight="1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</row>
    <row r="883" spans="1:12" ht="15.75" customHeight="1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</row>
    <row r="884" spans="1:12" ht="15.75" customHeight="1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</row>
    <row r="885" spans="1:12" ht="15.75" customHeight="1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</row>
    <row r="886" spans="1:12" ht="15.75" customHeight="1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</row>
    <row r="887" spans="1:12" ht="15.75" customHeight="1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</row>
    <row r="888" spans="1:12" ht="15.75" customHeight="1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</row>
    <row r="889" spans="1:12" ht="15.75" customHeight="1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</row>
    <row r="890" spans="1:12" ht="15.75" customHeight="1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</row>
    <row r="891" spans="1:12" ht="15.75" customHeight="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</row>
    <row r="892" spans="1:12" ht="15.75" customHeight="1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</row>
    <row r="893" spans="1:12" ht="15.75" customHeight="1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</row>
    <row r="894" spans="1:12" ht="15.75" customHeight="1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</row>
    <row r="895" spans="1:12" ht="15.75" customHeight="1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</row>
    <row r="896" spans="1:12" ht="15.75" customHeight="1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</row>
    <row r="897" spans="1:12" ht="15.75" customHeight="1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</row>
    <row r="898" spans="1:12" ht="15.75" customHeight="1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</row>
    <row r="899" spans="1:12" ht="15.75" customHeight="1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</row>
    <row r="900" spans="1:12" ht="15.75" customHeight="1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</row>
    <row r="901" spans="1:12" ht="15.75" customHeight="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</row>
    <row r="902" spans="1:12" ht="15.75" customHeight="1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</row>
    <row r="903" spans="1:12" ht="15.75" customHeight="1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</row>
    <row r="904" spans="1:12" ht="15.75" customHeight="1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</row>
    <row r="905" spans="1:12" ht="15.75" customHeight="1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</row>
    <row r="906" spans="1:12" ht="15.75" customHeight="1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</row>
    <row r="907" spans="1:12" ht="15.75" customHeight="1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</row>
    <row r="908" spans="1:12" ht="15.75" customHeight="1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</row>
    <row r="909" spans="1:12" ht="15.75" customHeight="1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</row>
    <row r="910" spans="1:12" ht="15.75" customHeight="1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</row>
    <row r="911" spans="1:12" ht="15.75" customHeight="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</row>
    <row r="912" spans="1:12" ht="15.75" customHeight="1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</row>
    <row r="913" spans="1:12" ht="15.75" customHeight="1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</row>
    <row r="914" spans="1:12" ht="15.75" customHeight="1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</row>
    <row r="915" spans="1:12" ht="15.75" customHeight="1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</row>
    <row r="916" spans="1:12" ht="15.75" customHeight="1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</row>
    <row r="917" spans="1:12" ht="15.75" customHeight="1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</row>
    <row r="918" spans="1:12" ht="15.75" customHeight="1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</row>
    <row r="919" spans="1:12" ht="15.75" customHeight="1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</row>
    <row r="920" spans="1:12" ht="15.75" customHeight="1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</row>
    <row r="921" spans="1:12" ht="15.75" customHeight="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</row>
    <row r="922" spans="1:12" ht="15.75" customHeight="1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</row>
    <row r="923" spans="1:12" ht="15.75" customHeight="1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</row>
    <row r="924" spans="1:12" ht="15.75" customHeight="1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</row>
    <row r="925" spans="1:12" ht="15.75" customHeight="1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</row>
    <row r="926" spans="1:12" ht="15.75" customHeight="1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</row>
    <row r="927" spans="1:12" ht="15.75" customHeight="1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</row>
    <row r="928" spans="1:12" ht="15.75" customHeight="1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</row>
    <row r="929" spans="1:12" ht="15.75" customHeight="1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</row>
    <row r="930" spans="1:12" ht="15.75" customHeight="1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</row>
    <row r="931" spans="1:12" ht="15.75" customHeight="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</row>
    <row r="932" spans="1:12" ht="15.75" customHeight="1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</row>
    <row r="933" spans="1:12" ht="15.75" customHeight="1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</row>
    <row r="934" spans="1:12" ht="15.75" customHeight="1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</row>
    <row r="935" spans="1:12" ht="15.75" customHeight="1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</row>
    <row r="936" spans="1:12" ht="15.75" customHeight="1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</row>
    <row r="937" spans="1:12" ht="15.75" customHeight="1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</row>
    <row r="938" spans="1:12" ht="15.75" customHeight="1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</row>
    <row r="939" spans="1:12" ht="15.75" customHeight="1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</row>
    <row r="940" spans="1:12" ht="15.75" customHeight="1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</row>
    <row r="941" spans="1:12" ht="15.75" customHeight="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</row>
    <row r="942" spans="1:12" ht="15.75" customHeight="1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</row>
    <row r="943" spans="1:12" ht="15.75" customHeight="1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</row>
    <row r="944" spans="1:12" ht="15.75" customHeight="1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</row>
    <row r="945" spans="1:12" ht="15.75" customHeight="1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</row>
    <row r="946" spans="1:12" ht="15.75" customHeight="1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</row>
    <row r="947" spans="1:12" ht="15.75" customHeight="1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</row>
    <row r="948" spans="1:12" ht="15.75" customHeight="1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</row>
    <row r="949" spans="1:12" ht="15.75" customHeight="1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</row>
    <row r="950" spans="1:12" ht="15.75" customHeight="1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</row>
    <row r="951" spans="1:12" ht="15.75" customHeight="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</row>
    <row r="952" spans="1:12" ht="15.75" customHeight="1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</row>
    <row r="953" spans="1:12" ht="15.75" customHeight="1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</row>
    <row r="954" spans="1:12" ht="15.75" customHeight="1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</row>
    <row r="955" spans="1:12" ht="15.75" customHeight="1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</row>
    <row r="956" spans="1:12" ht="15.75" customHeight="1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</row>
    <row r="957" spans="1:12" ht="15.75" customHeight="1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</row>
    <row r="958" spans="1:12" ht="15.75" customHeight="1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</row>
    <row r="959" spans="1:12" ht="15.75" customHeight="1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</row>
    <row r="960" spans="1:12" ht="15.75" customHeight="1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</row>
    <row r="961" spans="1:12" ht="15.75" customHeight="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</row>
    <row r="962" spans="1:12" ht="15.75" customHeight="1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</row>
    <row r="963" spans="1:12" ht="15.75" customHeight="1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</row>
    <row r="964" spans="1:12" ht="15.75" customHeight="1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</row>
    <row r="965" spans="1:12" ht="15.75" customHeight="1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</row>
    <row r="966" spans="1:12" ht="15.75" customHeight="1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</row>
    <row r="967" spans="1:12" ht="15.75" customHeight="1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</row>
    <row r="968" spans="1:12" ht="15.75" customHeight="1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</row>
    <row r="969" spans="1:12" ht="15.75" customHeight="1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</row>
    <row r="970" spans="1:12" ht="15.75" customHeight="1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</row>
    <row r="971" spans="1:12" ht="15.75" customHeight="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</row>
    <row r="972" spans="1:12" ht="15.75" customHeight="1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</row>
    <row r="973" spans="1:12" ht="15.75" customHeight="1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</row>
    <row r="974" spans="1:12" ht="15.75" customHeight="1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</row>
    <row r="975" spans="1:12" ht="15.75" customHeight="1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</row>
    <row r="976" spans="1:12" ht="15.75" customHeight="1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</row>
    <row r="977" spans="1:12" ht="15.75" customHeight="1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</row>
    <row r="978" spans="1:12" ht="15.75" customHeight="1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</row>
    <row r="979" spans="1:12" ht="15.75" customHeight="1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</row>
    <row r="980" spans="1:12" ht="15.75" customHeight="1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</row>
    <row r="981" spans="1:12" ht="15.75" customHeight="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</row>
    <row r="982" spans="1:12" ht="15.75" customHeight="1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</row>
    <row r="983" spans="1:12" ht="15.75" customHeight="1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</row>
    <row r="984" spans="1:12" ht="15.75" customHeight="1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</row>
    <row r="985" spans="1:12" ht="15.75" customHeight="1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</row>
    <row r="986" spans="1:12" ht="15.75" customHeight="1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</row>
    <row r="987" spans="1:12" ht="15.75" customHeight="1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</row>
    <row r="988" spans="1:12" ht="15.75" customHeight="1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</row>
    <row r="989" spans="1:12" ht="15.75" customHeight="1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</row>
    <row r="990" spans="1:12" ht="15.75" customHeight="1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</row>
    <row r="991" spans="1:12" ht="15.75" customHeight="1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</row>
    <row r="992" spans="1:12" ht="15.75" customHeight="1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</row>
    <row r="993" spans="1:12" ht="15.75" customHeight="1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</row>
    <row r="994" spans="1:12" ht="15.75" customHeight="1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</row>
    <row r="995" spans="1:12" ht="15.75" customHeight="1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</row>
    <row r="996" spans="1:12" ht="15.75" customHeight="1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</row>
    <row r="997" spans="1:12" ht="15.75" customHeight="1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</row>
    <row r="998" spans="1:12" ht="15.75" customHeight="1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</row>
    <row r="999" spans="1:12" ht="15.75" customHeight="1">
      <c r="A999" s="35"/>
      <c r="B999" s="35"/>
      <c r="C999" s="35"/>
      <c r="D999" s="35"/>
      <c r="E999" s="35"/>
      <c r="F999" s="35"/>
      <c r="G999" s="35"/>
      <c r="H999" s="35"/>
      <c r="I999" s="35"/>
      <c r="J999" s="35"/>
      <c r="K999" s="35"/>
      <c r="L999" s="35"/>
    </row>
    <row r="1000" spans="1:12" ht="15.75" customHeight="1">
      <c r="A1000" s="35"/>
      <c r="B1000" s="35"/>
      <c r="C1000" s="35"/>
      <c r="D1000" s="35"/>
      <c r="E1000" s="35"/>
      <c r="F1000" s="35"/>
      <c r="G1000" s="35"/>
      <c r="H1000" s="35"/>
      <c r="I1000" s="35"/>
      <c r="J1000" s="35"/>
      <c r="K1000" s="35"/>
      <c r="L1000" s="35"/>
    </row>
  </sheetData>
  <mergeCells count="14">
    <mergeCell ref="A211:C211"/>
    <mergeCell ref="H4:H5"/>
    <mergeCell ref="I4:J4"/>
    <mergeCell ref="A1:L1"/>
    <mergeCell ref="A2:I2"/>
    <mergeCell ref="J2:L2"/>
    <mergeCell ref="A3:A5"/>
    <mergeCell ref="B3:B5"/>
    <mergeCell ref="C3:C5"/>
    <mergeCell ref="H3:L3"/>
    <mergeCell ref="K4:L4"/>
    <mergeCell ref="D3:G3"/>
    <mergeCell ref="D4:E4"/>
    <mergeCell ref="F4:G4"/>
  </mergeCells>
  <pageMargins left="0.47244094488188981" right="0.43307086614173229" top="0.33718256669792301" bottom="0.23622047244094491" header="0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N6" sqref="N6"/>
    </sheetView>
  </sheetViews>
  <sheetFormatPr defaultRowHeight="15"/>
  <sheetData>
    <row r="1" spans="1:11" ht="36.75" customHeight="1">
      <c r="A1" s="61" t="s">
        <v>267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32.25" customHeight="1">
      <c r="A2" s="62" t="s">
        <v>272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27" customHeight="1">
      <c r="A3" s="63" t="s">
        <v>2</v>
      </c>
      <c r="B3" s="63" t="s">
        <v>268</v>
      </c>
      <c r="C3" s="63" t="s">
        <v>269</v>
      </c>
      <c r="D3" s="63"/>
      <c r="E3" s="63"/>
      <c r="F3" s="63" t="s">
        <v>8</v>
      </c>
      <c r="G3" s="63"/>
      <c r="H3" s="63"/>
      <c r="I3" s="63" t="s">
        <v>266</v>
      </c>
      <c r="J3" s="63"/>
      <c r="K3" s="63"/>
    </row>
    <row r="4" spans="1:11" ht="68.25" customHeight="1">
      <c r="A4" s="63"/>
      <c r="B4" s="63"/>
      <c r="C4" s="36" t="s">
        <v>10</v>
      </c>
      <c r="D4" s="36" t="s">
        <v>11</v>
      </c>
      <c r="E4" s="37" t="s">
        <v>270</v>
      </c>
      <c r="F4" s="36" t="s">
        <v>10</v>
      </c>
      <c r="G4" s="36" t="s">
        <v>11</v>
      </c>
      <c r="H4" s="37" t="s">
        <v>270</v>
      </c>
      <c r="I4" s="36" t="s">
        <v>10</v>
      </c>
      <c r="J4" s="36" t="s">
        <v>11</v>
      </c>
      <c r="K4" s="37" t="s">
        <v>270</v>
      </c>
    </row>
    <row r="5" spans="1:11" ht="80.099999999999994" customHeight="1">
      <c r="A5" s="38">
        <v>1</v>
      </c>
      <c r="B5" s="38" t="s">
        <v>5</v>
      </c>
      <c r="C5" s="39">
        <v>10890</v>
      </c>
      <c r="D5" s="40">
        <v>9362</v>
      </c>
      <c r="E5" s="41">
        <f>D5/C5*100</f>
        <v>85.96877869605143</v>
      </c>
      <c r="F5" s="42">
        <v>3630</v>
      </c>
      <c r="G5" s="42">
        <v>3481</v>
      </c>
      <c r="H5" s="41">
        <f>G5/F5*100</f>
        <v>95.895316804407713</v>
      </c>
      <c r="I5" s="43">
        <f>C5+F5</f>
        <v>14520</v>
      </c>
      <c r="J5" s="43">
        <f>D5+G5</f>
        <v>12843</v>
      </c>
      <c r="K5" s="41">
        <f>J5/I5*100</f>
        <v>88.450413223140501</v>
      </c>
    </row>
    <row r="6" spans="1:11" ht="80.099999999999994" customHeight="1">
      <c r="A6" s="38">
        <v>2</v>
      </c>
      <c r="B6" s="38" t="s">
        <v>6</v>
      </c>
      <c r="C6" s="39">
        <v>12376</v>
      </c>
      <c r="D6" s="39">
        <v>8772</v>
      </c>
      <c r="E6" s="41">
        <f>D6/C6*100</f>
        <v>70.879120879120876</v>
      </c>
      <c r="F6" s="43">
        <v>4114</v>
      </c>
      <c r="G6" s="43">
        <v>3970</v>
      </c>
      <c r="H6" s="41">
        <f>G6/F6*100</f>
        <v>96.49975692756442</v>
      </c>
      <c r="I6" s="43">
        <f>C6+F6</f>
        <v>16490</v>
      </c>
      <c r="J6" s="43">
        <f>D6+G6</f>
        <v>12742</v>
      </c>
      <c r="K6" s="41">
        <f>J6/I6*100</f>
        <v>77.27107337780474</v>
      </c>
    </row>
  </sheetData>
  <mergeCells count="7">
    <mergeCell ref="A1:K1"/>
    <mergeCell ref="A2:K2"/>
    <mergeCell ref="A3:A4"/>
    <mergeCell ref="B3:B4"/>
    <mergeCell ref="C3:E3"/>
    <mergeCell ref="F3:H3"/>
    <mergeCell ref="I3:K3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consolidated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TMREIS</cp:lastModifiedBy>
  <cp:lastPrinted>2025-07-11T07:33:36Z</cp:lastPrinted>
  <dcterms:modified xsi:type="dcterms:W3CDTF">2025-07-11T07:44:42Z</dcterms:modified>
</cp:coreProperties>
</file>