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03"/>
  <workbookPr defaultThemeVersion="124226"/>
  <xr:revisionPtr revIDLastSave="0" documentId="8_{38510D62-72E1-4759-9A0B-200BBECC6AA2}" xr6:coauthVersionLast="47" xr6:coauthVersionMax="47" xr10:uidLastSave="{00000000-0000-0000-0000-000000000000}"/>
  <bookViews>
    <workbookView xWindow="480" yWindow="30" windowWidth="22995" windowHeight="10050" activeTab="9" xr2:uid="{00000000-000D-0000-FFFF-FFFF00000000}"/>
  </bookViews>
  <sheets>
    <sheet name="Erstwhile Adilabad" sheetId="2" r:id="rId1"/>
    <sheet name="Erstwhile NIZAMABAD" sheetId="3" r:id="rId2"/>
    <sheet name="Erstwhile KARIMNAGAR" sheetId="4" r:id="rId3"/>
    <sheet name="Erstwhile KHAMMAM" sheetId="5" r:id="rId4"/>
    <sheet name="Erstwhile MAHBUBNAGAR" sheetId="1" r:id="rId5"/>
    <sheet name="Erstwhile HYDERABAD" sheetId="10" r:id="rId6"/>
    <sheet name="Erstwhile RANGAREDDY" sheetId="6" r:id="rId7"/>
    <sheet name="Erstwhile NALGONDA " sheetId="7" r:id="rId8"/>
    <sheet name="Erstwhile WARANGAL" sheetId="8" r:id="rId9"/>
    <sheet name="Erstwhile MEDAK" sheetId="9" r:id="rId10"/>
  </sheets>
  <definedNames>
    <definedName name="_xlnm._FilterDatabase" localSheetId="4" hidden="1">'Erstwhile MAHBUBNAGAR'!$A$2:$L$22</definedName>
    <definedName name="_xlnm._FilterDatabase" localSheetId="8" hidden="1">'Erstwhile WARANGAL'!$A$2:$L$18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5" i="10" l="1"/>
  <c r="L25" i="10" s="1"/>
  <c r="F25" i="10"/>
  <c r="G25" i="10" s="1"/>
  <c r="K24" i="10"/>
  <c r="L24" i="10" s="1"/>
  <c r="F24" i="10"/>
  <c r="G24" i="10" s="1"/>
  <c r="K23" i="10"/>
  <c r="L23" i="10" s="1"/>
  <c r="F23" i="10"/>
  <c r="G23" i="10" s="1"/>
  <c r="K22" i="10"/>
  <c r="L22" i="10" s="1"/>
  <c r="F22" i="10"/>
  <c r="G22" i="10" s="1"/>
  <c r="K21" i="10"/>
  <c r="L21" i="10" s="1"/>
  <c r="F21" i="10"/>
  <c r="G21" i="10" s="1"/>
  <c r="K20" i="10"/>
  <c r="L20" i="10" s="1"/>
  <c r="F20" i="10"/>
  <c r="G20" i="10" s="1"/>
  <c r="K19" i="10"/>
  <c r="L19" i="10" s="1"/>
  <c r="F19" i="10"/>
  <c r="G19" i="10" s="1"/>
  <c r="K18" i="10"/>
  <c r="L18" i="10" s="1"/>
  <c r="F18" i="10"/>
  <c r="G18" i="10" s="1"/>
  <c r="K17" i="10"/>
  <c r="L17" i="10" s="1"/>
  <c r="F17" i="10"/>
  <c r="G17" i="10" s="1"/>
  <c r="K16" i="10"/>
  <c r="L16" i="10" s="1"/>
  <c r="F16" i="10"/>
  <c r="G16" i="10" s="1"/>
  <c r="K15" i="10"/>
  <c r="L15" i="10" s="1"/>
  <c r="F15" i="10"/>
  <c r="G15" i="10" s="1"/>
  <c r="K14" i="10"/>
  <c r="L14" i="10" s="1"/>
  <c r="F14" i="10"/>
  <c r="G14" i="10" s="1"/>
  <c r="K13" i="10"/>
  <c r="L13" i="10" s="1"/>
  <c r="F13" i="10"/>
  <c r="G13" i="10" s="1"/>
  <c r="K12" i="10"/>
  <c r="L12" i="10" s="1"/>
  <c r="F12" i="10"/>
  <c r="G12" i="10" s="1"/>
  <c r="K11" i="10"/>
  <c r="L11" i="10" s="1"/>
  <c r="F11" i="10"/>
  <c r="G11" i="10" s="1"/>
  <c r="K10" i="10"/>
  <c r="L10" i="10" s="1"/>
  <c r="F10" i="10"/>
  <c r="G10" i="10" s="1"/>
  <c r="K9" i="10"/>
  <c r="L9" i="10" s="1"/>
  <c r="F9" i="10"/>
  <c r="G9" i="10" s="1"/>
  <c r="K8" i="10"/>
  <c r="L8" i="10" s="1"/>
  <c r="F8" i="10"/>
  <c r="G8" i="10" s="1"/>
  <c r="K7" i="10"/>
  <c r="L7" i="10" s="1"/>
  <c r="F7" i="10"/>
  <c r="G7" i="10" s="1"/>
  <c r="K6" i="10"/>
  <c r="L6" i="10" s="1"/>
  <c r="F6" i="10"/>
  <c r="G6" i="10" s="1"/>
  <c r="K5" i="10"/>
  <c r="L5" i="10" s="1"/>
  <c r="F5" i="10"/>
  <c r="G5" i="10" s="1"/>
  <c r="K4" i="10"/>
  <c r="L4" i="10" s="1"/>
  <c r="F4" i="10"/>
  <c r="G4" i="10" s="1"/>
  <c r="K3" i="10"/>
  <c r="L3" i="10" s="1"/>
  <c r="F3" i="10"/>
  <c r="G3" i="10" s="1"/>
  <c r="K11" i="9" l="1"/>
  <c r="L11" i="9" s="1"/>
  <c r="K14" i="9"/>
  <c r="L14" i="9" s="1"/>
  <c r="K8" i="9"/>
  <c r="L8" i="9" s="1"/>
  <c r="K5" i="9"/>
  <c r="L5" i="9" s="1"/>
  <c r="K12" i="9"/>
  <c r="L12" i="9" s="1"/>
  <c r="K7" i="9"/>
  <c r="L7" i="9" s="1"/>
  <c r="K17" i="9"/>
  <c r="L17" i="9" s="1"/>
  <c r="K4" i="9"/>
  <c r="L4" i="9" s="1"/>
  <c r="K22" i="9"/>
  <c r="L22" i="9" s="1"/>
  <c r="K6" i="9"/>
  <c r="L6" i="9" s="1"/>
  <c r="K20" i="9"/>
  <c r="L20" i="9" s="1"/>
  <c r="K21" i="9"/>
  <c r="L21" i="9" s="1"/>
  <c r="K19" i="9"/>
  <c r="L19" i="9" s="1"/>
  <c r="K15" i="9"/>
  <c r="L15" i="9" s="1"/>
  <c r="K13" i="9"/>
  <c r="L13" i="9" s="1"/>
  <c r="K16" i="9"/>
  <c r="L16" i="9" s="1"/>
  <c r="K3" i="9"/>
  <c r="L3" i="9" s="1"/>
  <c r="K9" i="9"/>
  <c r="L9" i="9" s="1"/>
  <c r="K18" i="9"/>
  <c r="L18" i="9" s="1"/>
  <c r="K10" i="9"/>
  <c r="L10" i="9" s="1"/>
  <c r="F18" i="9"/>
  <c r="G18" i="9" s="1"/>
  <c r="F9" i="9"/>
  <c r="G9" i="9" s="1"/>
  <c r="F3" i="9"/>
  <c r="G3" i="9" s="1"/>
  <c r="F16" i="9"/>
  <c r="G16" i="9" s="1"/>
  <c r="F13" i="9"/>
  <c r="G13" i="9" s="1"/>
  <c r="F15" i="9"/>
  <c r="G15" i="9" s="1"/>
  <c r="F19" i="9"/>
  <c r="G19" i="9" s="1"/>
  <c r="F21" i="9"/>
  <c r="G21" i="9" s="1"/>
  <c r="F20" i="9"/>
  <c r="G20" i="9" s="1"/>
  <c r="F6" i="9"/>
  <c r="G6" i="9" s="1"/>
  <c r="F22" i="9"/>
  <c r="G22" i="9" s="1"/>
  <c r="F4" i="9"/>
  <c r="G4" i="9" s="1"/>
  <c r="F17" i="9"/>
  <c r="G17" i="9" s="1"/>
  <c r="F7" i="9"/>
  <c r="G7" i="9" s="1"/>
  <c r="F12" i="9"/>
  <c r="G12" i="9" s="1"/>
  <c r="F5" i="9"/>
  <c r="G5" i="9" s="1"/>
  <c r="F8" i="9"/>
  <c r="G8" i="9" s="1"/>
  <c r="F14" i="9"/>
  <c r="G14" i="9" s="1"/>
  <c r="F11" i="9"/>
  <c r="G11" i="9" s="1"/>
  <c r="F10" i="9"/>
  <c r="G10" i="9" s="1"/>
  <c r="F15" i="7"/>
  <c r="G15" i="7" s="1"/>
  <c r="F13" i="7"/>
  <c r="G13" i="7" s="1"/>
  <c r="F3" i="7"/>
  <c r="G3" i="7" s="1"/>
  <c r="F12" i="7"/>
  <c r="G12" i="7" s="1"/>
  <c r="F11" i="7"/>
  <c r="G11" i="7" s="1"/>
  <c r="F14" i="7"/>
  <c r="G14" i="7" s="1"/>
  <c r="F9" i="7"/>
  <c r="G9" i="7"/>
  <c r="F6" i="7"/>
  <c r="G6" i="7" s="1"/>
  <c r="F7" i="7"/>
  <c r="G7" i="7" s="1"/>
  <c r="F10" i="7"/>
  <c r="G10" i="7" s="1"/>
  <c r="F4" i="7"/>
  <c r="G4" i="7" s="1"/>
  <c r="F5" i="7"/>
  <c r="G5" i="7" s="1"/>
  <c r="K15" i="7"/>
  <c r="L15" i="7" s="1"/>
  <c r="K13" i="7"/>
  <c r="L13" i="7" s="1"/>
  <c r="K3" i="7"/>
  <c r="L3" i="7" s="1"/>
  <c r="K12" i="7"/>
  <c r="L12" i="7" s="1"/>
  <c r="K11" i="7"/>
  <c r="L11" i="7" s="1"/>
  <c r="K14" i="7"/>
  <c r="L14" i="7" s="1"/>
  <c r="K9" i="7"/>
  <c r="L9" i="7" s="1"/>
  <c r="K6" i="7"/>
  <c r="L6" i="7" s="1"/>
  <c r="K7" i="7"/>
  <c r="L7" i="7" s="1"/>
  <c r="K10" i="7"/>
  <c r="L10" i="7" s="1"/>
  <c r="K4" i="7"/>
  <c r="L4" i="7" s="1"/>
  <c r="K5" i="7"/>
  <c r="L5" i="7" s="1"/>
  <c r="K8" i="7"/>
  <c r="L8" i="7" s="1"/>
  <c r="F8" i="7"/>
  <c r="G8" i="7" s="1"/>
  <c r="K22" i="6"/>
  <c r="L22" i="6" s="1"/>
  <c r="K5" i="6"/>
  <c r="L5" i="6" s="1"/>
  <c r="K8" i="6"/>
  <c r="L8" i="6"/>
  <c r="K10" i="6"/>
  <c r="L10" i="6" s="1"/>
  <c r="K9" i="6"/>
  <c r="L9" i="6" s="1"/>
  <c r="K12" i="6"/>
  <c r="L12" i="6" s="1"/>
  <c r="K7" i="6"/>
  <c r="L7" i="6"/>
  <c r="K13" i="6"/>
  <c r="L13" i="6" s="1"/>
  <c r="K11" i="6"/>
  <c r="L11" i="6" s="1"/>
  <c r="K6" i="6"/>
  <c r="L6" i="6" s="1"/>
  <c r="K3" i="6"/>
  <c r="L3" i="6"/>
  <c r="K16" i="6"/>
  <c r="L16" i="6" s="1"/>
  <c r="K17" i="6"/>
  <c r="L17" i="6" s="1"/>
  <c r="K4" i="6"/>
  <c r="L4" i="6" s="1"/>
  <c r="K14" i="6"/>
  <c r="L14" i="6"/>
  <c r="K19" i="6"/>
  <c r="L19" i="6" s="1"/>
  <c r="K23" i="6"/>
  <c r="L23" i="6" s="1"/>
  <c r="K24" i="6"/>
  <c r="L24" i="6" s="1"/>
  <c r="K15" i="6"/>
  <c r="L15" i="6"/>
  <c r="K25" i="6"/>
  <c r="L25" i="6" s="1"/>
  <c r="K18" i="6"/>
  <c r="L18" i="6" s="1"/>
  <c r="K20" i="6"/>
  <c r="L20" i="6" s="1"/>
  <c r="F22" i="6"/>
  <c r="G22" i="6" s="1"/>
  <c r="F5" i="6"/>
  <c r="G5" i="6" s="1"/>
  <c r="F8" i="6"/>
  <c r="G8" i="6" s="1"/>
  <c r="F10" i="6"/>
  <c r="G10" i="6" s="1"/>
  <c r="F9" i="6"/>
  <c r="G9" i="6" s="1"/>
  <c r="F12" i="6"/>
  <c r="G12" i="6" s="1"/>
  <c r="F7" i="6"/>
  <c r="G7" i="6" s="1"/>
  <c r="F13" i="6"/>
  <c r="G13" i="6" s="1"/>
  <c r="F11" i="6"/>
  <c r="G11" i="6" s="1"/>
  <c r="F6" i="6"/>
  <c r="G6" i="6" s="1"/>
  <c r="F3" i="6"/>
  <c r="G3" i="6" s="1"/>
  <c r="F16" i="6"/>
  <c r="G16" i="6" s="1"/>
  <c r="F17" i="6"/>
  <c r="G17" i="6" s="1"/>
  <c r="F4" i="6"/>
  <c r="G4" i="6" s="1"/>
  <c r="F14" i="6"/>
  <c r="G14" i="6" s="1"/>
  <c r="F19" i="6"/>
  <c r="G19" i="6" s="1"/>
  <c r="F23" i="6"/>
  <c r="G23" i="6" s="1"/>
  <c r="F24" i="6"/>
  <c r="G24" i="6" s="1"/>
  <c r="F15" i="6"/>
  <c r="G15" i="6" s="1"/>
  <c r="F25" i="6"/>
  <c r="G25" i="6" s="1"/>
  <c r="F18" i="6"/>
  <c r="G18" i="6" s="1"/>
  <c r="F20" i="6"/>
  <c r="G20" i="6" s="1"/>
  <c r="K21" i="6"/>
  <c r="L21" i="6" s="1"/>
  <c r="F21" i="6"/>
  <c r="G21" i="6" s="1"/>
  <c r="K13" i="4"/>
  <c r="L13" i="4" s="1"/>
  <c r="K10" i="4"/>
  <c r="L10" i="4" s="1"/>
  <c r="K15" i="4"/>
  <c r="L15" i="4" s="1"/>
  <c r="K14" i="4"/>
  <c r="L14" i="4" s="1"/>
  <c r="K9" i="4"/>
  <c r="L9" i="4" s="1"/>
  <c r="K19" i="4"/>
  <c r="L19" i="4" s="1"/>
  <c r="K12" i="4"/>
  <c r="L12" i="4" s="1"/>
  <c r="K7" i="4"/>
  <c r="L7" i="4" s="1"/>
  <c r="K16" i="4"/>
  <c r="L16" i="4" s="1"/>
  <c r="K11" i="4"/>
  <c r="L11" i="4" s="1"/>
  <c r="K18" i="4"/>
  <c r="L18" i="4" s="1"/>
  <c r="K4" i="4"/>
  <c r="L4" i="4" s="1"/>
  <c r="K21" i="4"/>
  <c r="L21" i="4" s="1"/>
  <c r="K8" i="4"/>
  <c r="L8" i="4" s="1"/>
  <c r="K5" i="4"/>
  <c r="L5" i="4" s="1"/>
  <c r="K20" i="4"/>
  <c r="L20" i="4" s="1"/>
  <c r="K6" i="4"/>
  <c r="L6" i="4" s="1"/>
  <c r="K3" i="4"/>
  <c r="L3" i="4" s="1"/>
  <c r="K17" i="4"/>
  <c r="L17" i="4" s="1"/>
  <c r="F13" i="4"/>
  <c r="G13" i="4"/>
  <c r="F10" i="4"/>
  <c r="G10" i="4" s="1"/>
  <c r="F15" i="4"/>
  <c r="G15" i="4" s="1"/>
  <c r="F14" i="4"/>
  <c r="G14" i="4" s="1"/>
  <c r="F9" i="4"/>
  <c r="G9" i="4" s="1"/>
  <c r="F19" i="4"/>
  <c r="G19" i="4" s="1"/>
  <c r="F12" i="4"/>
  <c r="G12" i="4" s="1"/>
  <c r="F7" i="4"/>
  <c r="G7" i="4" s="1"/>
  <c r="F16" i="4"/>
  <c r="G16" i="4"/>
  <c r="F11" i="4"/>
  <c r="G11" i="4" s="1"/>
  <c r="F18" i="4"/>
  <c r="G18" i="4" s="1"/>
  <c r="F4" i="4"/>
  <c r="G4" i="4" s="1"/>
  <c r="F21" i="4"/>
  <c r="G21" i="4" s="1"/>
  <c r="F8" i="4"/>
  <c r="G8" i="4" s="1"/>
  <c r="F5" i="4"/>
  <c r="G5" i="4"/>
  <c r="F20" i="4"/>
  <c r="G20" i="4" s="1"/>
  <c r="F6" i="4"/>
  <c r="G6" i="4" s="1"/>
  <c r="F3" i="4"/>
  <c r="G3" i="4" s="1"/>
  <c r="F17" i="4"/>
  <c r="G17" i="4" s="1"/>
  <c r="K9" i="3"/>
  <c r="L9" i="3" s="1"/>
  <c r="K16" i="3"/>
  <c r="L16" i="3" s="1"/>
  <c r="K15" i="3"/>
  <c r="L15" i="3" s="1"/>
  <c r="K23" i="3"/>
  <c r="L23" i="3" s="1"/>
  <c r="K19" i="3"/>
  <c r="L19" i="3" s="1"/>
  <c r="K22" i="3"/>
  <c r="L22" i="3" s="1"/>
  <c r="K18" i="3"/>
  <c r="L18" i="3" s="1"/>
  <c r="K10" i="3"/>
  <c r="L10" i="3" s="1"/>
  <c r="K7" i="3"/>
  <c r="L7" i="3" s="1"/>
  <c r="K21" i="3"/>
  <c r="L21" i="3" s="1"/>
  <c r="K14" i="3"/>
  <c r="L14" i="3" s="1"/>
  <c r="K5" i="3"/>
  <c r="L5" i="3" s="1"/>
  <c r="K4" i="3"/>
  <c r="L4" i="3" s="1"/>
  <c r="K6" i="3"/>
  <c r="L6" i="3" s="1"/>
  <c r="K3" i="3"/>
  <c r="L3" i="3" s="1"/>
  <c r="K12" i="3"/>
  <c r="L12" i="3" s="1"/>
  <c r="K25" i="3"/>
  <c r="L25" i="3" s="1"/>
  <c r="K24" i="3"/>
  <c r="L24" i="3" s="1"/>
  <c r="K17" i="3"/>
  <c r="L17" i="3" s="1"/>
  <c r="K8" i="3"/>
  <c r="L8" i="3" s="1"/>
  <c r="K11" i="3"/>
  <c r="L11" i="3" s="1"/>
  <c r="K13" i="3"/>
  <c r="L13" i="3" s="1"/>
  <c r="K20" i="3"/>
  <c r="L20" i="3" s="1"/>
  <c r="F13" i="3"/>
  <c r="G13" i="3" s="1"/>
  <c r="F11" i="3"/>
  <c r="G11" i="3" s="1"/>
  <c r="F8" i="3"/>
  <c r="G8" i="3" s="1"/>
  <c r="F17" i="3"/>
  <c r="G17" i="3" s="1"/>
  <c r="F24" i="3"/>
  <c r="G24" i="3"/>
  <c r="F25" i="3"/>
  <c r="G25" i="3" s="1"/>
  <c r="F12" i="3"/>
  <c r="G12" i="3" s="1"/>
  <c r="F3" i="3"/>
  <c r="G3" i="3" s="1"/>
  <c r="F6" i="3"/>
  <c r="G6" i="3"/>
  <c r="F4" i="3"/>
  <c r="G4" i="3" s="1"/>
  <c r="F5" i="3"/>
  <c r="G5" i="3" s="1"/>
  <c r="F14" i="3"/>
  <c r="G14" i="3" s="1"/>
  <c r="F21" i="3"/>
  <c r="G21" i="3" s="1"/>
  <c r="F7" i="3"/>
  <c r="G7" i="3" s="1"/>
  <c r="F10" i="3"/>
  <c r="G10" i="3"/>
  <c r="F18" i="3"/>
  <c r="G18" i="3" s="1"/>
  <c r="F22" i="3"/>
  <c r="G22" i="3" s="1"/>
  <c r="F19" i="3"/>
  <c r="G19" i="3" s="1"/>
  <c r="F23" i="3"/>
  <c r="G23" i="3" s="1"/>
  <c r="F15" i="3"/>
  <c r="G15" i="3" s="1"/>
  <c r="F16" i="3"/>
  <c r="G16" i="3"/>
  <c r="F9" i="3"/>
  <c r="G9" i="3" s="1"/>
  <c r="F20" i="3"/>
  <c r="G20" i="3" s="1"/>
  <c r="K17" i="2"/>
  <c r="L17" i="2" s="1"/>
  <c r="K6" i="2"/>
  <c r="L6" i="2" s="1"/>
  <c r="K19" i="2"/>
  <c r="L19" i="2" s="1"/>
  <c r="K14" i="2"/>
  <c r="L14" i="2" s="1"/>
  <c r="K18" i="2"/>
  <c r="L18" i="2" s="1"/>
  <c r="K10" i="2"/>
  <c r="L10" i="2" s="1"/>
  <c r="K15" i="2"/>
  <c r="L15" i="2" s="1"/>
  <c r="K4" i="2"/>
  <c r="L4" i="2" s="1"/>
  <c r="K20" i="2"/>
  <c r="L20" i="2" s="1"/>
  <c r="K12" i="2"/>
  <c r="L12" i="2" s="1"/>
  <c r="K8" i="2"/>
  <c r="L8" i="2" s="1"/>
  <c r="K11" i="2"/>
  <c r="L11" i="2" s="1"/>
  <c r="K7" i="2"/>
  <c r="L7" i="2" s="1"/>
  <c r="K21" i="2"/>
  <c r="K9" i="2"/>
  <c r="L9" i="2" s="1"/>
  <c r="K16" i="2"/>
  <c r="L16" i="2" s="1"/>
  <c r="K5" i="2"/>
  <c r="L5" i="2" s="1"/>
  <c r="K13" i="2"/>
  <c r="L13" i="2" s="1"/>
  <c r="F17" i="2"/>
  <c r="G17" i="2" s="1"/>
  <c r="F6" i="2"/>
  <c r="G6" i="2" s="1"/>
  <c r="F19" i="2"/>
  <c r="G19" i="2" s="1"/>
  <c r="F14" i="2"/>
  <c r="G14" i="2" s="1"/>
  <c r="F18" i="2"/>
  <c r="G18" i="2" s="1"/>
  <c r="F10" i="2"/>
  <c r="G10" i="2" s="1"/>
  <c r="F15" i="2"/>
  <c r="G15" i="2" s="1"/>
  <c r="F4" i="2"/>
  <c r="G4" i="2" s="1"/>
  <c r="F20" i="2"/>
  <c r="G20" i="2" s="1"/>
  <c r="F12" i="2"/>
  <c r="G12" i="2" s="1"/>
  <c r="F8" i="2"/>
  <c r="G8" i="2" s="1"/>
  <c r="F11" i="2"/>
  <c r="G11" i="2" s="1"/>
  <c r="F7" i="2"/>
  <c r="G7" i="2" s="1"/>
  <c r="F21" i="2"/>
  <c r="G21" i="2" s="1"/>
  <c r="F9" i="2"/>
  <c r="G9" i="2" s="1"/>
  <c r="F16" i="2"/>
  <c r="G16" i="2" s="1"/>
  <c r="F5" i="2"/>
  <c r="G5" i="2" s="1"/>
  <c r="F13" i="2"/>
  <c r="G13" i="2" s="1"/>
  <c r="K15" i="1"/>
  <c r="L15" i="1" s="1"/>
  <c r="K19" i="1"/>
  <c r="L19" i="1" s="1"/>
  <c r="K5" i="1"/>
  <c r="L5" i="1" s="1"/>
  <c r="K22" i="1"/>
  <c r="L22" i="1" s="1"/>
  <c r="K21" i="1"/>
  <c r="L21" i="1" s="1"/>
  <c r="K16" i="1"/>
  <c r="L16" i="1" s="1"/>
  <c r="K7" i="1"/>
  <c r="L7" i="1" s="1"/>
  <c r="K11" i="1"/>
  <c r="L11" i="1" s="1"/>
  <c r="K6" i="1"/>
  <c r="L6" i="1" s="1"/>
  <c r="K13" i="1"/>
  <c r="L13" i="1" s="1"/>
  <c r="K10" i="1"/>
  <c r="L10" i="1" s="1"/>
  <c r="K8" i="1"/>
  <c r="L8" i="1" s="1"/>
  <c r="K12" i="1"/>
  <c r="L12" i="1" s="1"/>
  <c r="K3" i="1"/>
  <c r="L3" i="1" s="1"/>
  <c r="K18" i="1"/>
  <c r="L18" i="1" s="1"/>
  <c r="K14" i="1"/>
  <c r="L14" i="1" s="1"/>
  <c r="K17" i="1"/>
  <c r="L17" i="1" s="1"/>
  <c r="K4" i="1"/>
  <c r="L4" i="1" s="1"/>
  <c r="K9" i="1"/>
  <c r="L9" i="1" s="1"/>
  <c r="K20" i="1"/>
  <c r="L20" i="1" s="1"/>
  <c r="F9" i="1"/>
  <c r="G9" i="1" s="1"/>
  <c r="F4" i="1"/>
  <c r="G4" i="1" s="1"/>
  <c r="F17" i="1"/>
  <c r="G17" i="1" s="1"/>
  <c r="F14" i="1"/>
  <c r="G14" i="1" s="1"/>
  <c r="F18" i="1"/>
  <c r="G18" i="1" s="1"/>
  <c r="F3" i="1"/>
  <c r="G3" i="1" s="1"/>
  <c r="F12" i="1"/>
  <c r="G12" i="1" s="1"/>
  <c r="F8" i="1"/>
  <c r="G8" i="1" s="1"/>
  <c r="F10" i="1"/>
  <c r="G10" i="1" s="1"/>
  <c r="F13" i="1"/>
  <c r="G13" i="1" s="1"/>
  <c r="F6" i="1"/>
  <c r="G6" i="1" s="1"/>
  <c r="F11" i="1"/>
  <c r="G11" i="1" s="1"/>
  <c r="F7" i="1"/>
  <c r="G7" i="1" s="1"/>
  <c r="F16" i="1"/>
  <c r="G16" i="1" s="1"/>
  <c r="F21" i="1"/>
  <c r="G21" i="1" s="1"/>
  <c r="F22" i="1"/>
  <c r="G22" i="1" s="1"/>
  <c r="F5" i="1"/>
  <c r="G5" i="1" s="1"/>
  <c r="F19" i="1"/>
  <c r="G19" i="1" s="1"/>
  <c r="F15" i="1"/>
  <c r="G15" i="1" s="1"/>
  <c r="F20" i="1"/>
  <c r="G20" i="1" s="1"/>
  <c r="J14" i="8"/>
  <c r="J11" i="8"/>
  <c r="J8" i="8"/>
  <c r="J9" i="8"/>
  <c r="E13" i="8"/>
  <c r="E16" i="8"/>
  <c r="E10" i="8"/>
  <c r="E18" i="8"/>
  <c r="J4" i="5"/>
  <c r="J10" i="5"/>
  <c r="J5" i="5"/>
  <c r="E11" i="5"/>
  <c r="E9" i="5"/>
  <c r="E12" i="5"/>
  <c r="J16" i="8"/>
  <c r="J10" i="8"/>
  <c r="J4" i="8"/>
  <c r="J15" i="8"/>
  <c r="E8" i="8"/>
  <c r="E7" i="8"/>
  <c r="E6" i="8"/>
  <c r="E9" i="8"/>
  <c r="J11" i="5"/>
  <c r="J8" i="5"/>
  <c r="J9" i="5"/>
  <c r="E7" i="5"/>
  <c r="E4" i="5"/>
  <c r="E14" i="5"/>
  <c r="J17" i="8"/>
  <c r="J7" i="8"/>
  <c r="J6" i="8"/>
  <c r="J12" i="8"/>
  <c r="E17" i="8"/>
  <c r="E5" i="8"/>
  <c r="E3" i="8"/>
  <c r="E4" i="8"/>
  <c r="J15" i="5"/>
  <c r="J7" i="5"/>
  <c r="J12" i="5"/>
  <c r="J6" i="5"/>
  <c r="E13" i="5"/>
  <c r="E10" i="5"/>
  <c r="E6" i="5"/>
  <c r="J5" i="8"/>
  <c r="J3" i="8"/>
  <c r="J13" i="8"/>
  <c r="J18" i="8"/>
  <c r="E15" i="8"/>
  <c r="E14" i="8"/>
  <c r="E11" i="8"/>
  <c r="E12" i="8"/>
  <c r="J3" i="5"/>
  <c r="J13" i="5"/>
  <c r="J14" i="5"/>
  <c r="E15" i="5"/>
  <c r="E5" i="5"/>
  <c r="E8" i="5"/>
  <c r="E3" i="5"/>
  <c r="K15" i="8" l="1"/>
  <c r="L15" i="8" s="1"/>
  <c r="K9" i="8"/>
  <c r="L9" i="8" s="1"/>
  <c r="K18" i="8"/>
  <c r="L18" i="8" s="1"/>
  <c r="K12" i="8"/>
  <c r="L12" i="8" s="1"/>
  <c r="K4" i="8"/>
  <c r="L4" i="8" s="1"/>
  <c r="K8" i="8"/>
  <c r="L8" i="8" s="1"/>
  <c r="K13" i="8"/>
  <c r="L13" i="8" s="1"/>
  <c r="K6" i="8"/>
  <c r="L6" i="8" s="1"/>
  <c r="K10" i="8"/>
  <c r="L10" i="8" s="1"/>
  <c r="K11" i="8"/>
  <c r="L11" i="8" s="1"/>
  <c r="K3" i="8"/>
  <c r="L3" i="8" s="1"/>
  <c r="K7" i="8"/>
  <c r="L7" i="8" s="1"/>
  <c r="K16" i="8"/>
  <c r="L16" i="8" s="1"/>
  <c r="K14" i="8"/>
  <c r="L14" i="8" s="1"/>
  <c r="K5" i="8"/>
  <c r="L5" i="8" s="1"/>
  <c r="K17" i="8"/>
  <c r="L17" i="8" s="1"/>
  <c r="F18" i="8"/>
  <c r="G18" i="8" s="1"/>
  <c r="F12" i="8"/>
  <c r="G12" i="8" s="1"/>
  <c r="F4" i="8"/>
  <c r="G4" i="8" s="1"/>
  <c r="F6" i="8"/>
  <c r="G6" i="8" s="1"/>
  <c r="F10" i="8"/>
  <c r="G10" i="8" s="1"/>
  <c r="F11" i="8"/>
  <c r="G11" i="8" s="1"/>
  <c r="F3" i="8"/>
  <c r="G3" i="8" s="1"/>
  <c r="F7" i="8"/>
  <c r="G7" i="8" s="1"/>
  <c r="F16" i="8"/>
  <c r="G16" i="8" s="1"/>
  <c r="F14" i="8"/>
  <c r="G14" i="8" s="1"/>
  <c r="F5" i="8"/>
  <c r="G5" i="8" s="1"/>
  <c r="F8" i="8"/>
  <c r="G8" i="8" s="1"/>
  <c r="F13" i="8"/>
  <c r="G13" i="8" s="1"/>
  <c r="F15" i="8"/>
  <c r="G15" i="8" s="1"/>
  <c r="F17" i="8"/>
  <c r="G17" i="8" s="1"/>
  <c r="F9" i="8"/>
  <c r="G9" i="8" s="1"/>
  <c r="K9" i="5"/>
  <c r="L9" i="5" s="1"/>
  <c r="K5" i="5"/>
  <c r="L5" i="5" s="1"/>
  <c r="K14" i="5"/>
  <c r="L14" i="5" s="1"/>
  <c r="K12" i="5"/>
  <c r="L12" i="5" s="1"/>
  <c r="K8" i="5"/>
  <c r="L8" i="5" s="1"/>
  <c r="K10" i="5"/>
  <c r="L10" i="5" s="1"/>
  <c r="K13" i="5"/>
  <c r="L13" i="5" s="1"/>
  <c r="K7" i="5"/>
  <c r="L7" i="5" s="1"/>
  <c r="K11" i="5"/>
  <c r="L11" i="5" s="1"/>
  <c r="K4" i="5"/>
  <c r="L4" i="5" s="1"/>
  <c r="K3" i="5"/>
  <c r="L3" i="5" s="1"/>
  <c r="K15" i="5"/>
  <c r="L15" i="5" s="1"/>
  <c r="K6" i="5"/>
  <c r="L6" i="5" s="1"/>
  <c r="F3" i="5"/>
  <c r="G3" i="5" s="1"/>
  <c r="F14" i="5"/>
  <c r="G14" i="5" s="1"/>
  <c r="F12" i="5"/>
  <c r="G12" i="5" s="1"/>
  <c r="F8" i="5"/>
  <c r="G8" i="5" s="1"/>
  <c r="F10" i="5"/>
  <c r="G10" i="5" s="1"/>
  <c r="F4" i="5"/>
  <c r="G4" i="5" s="1"/>
  <c r="F9" i="5"/>
  <c r="G9" i="5" s="1"/>
  <c r="F5" i="5"/>
  <c r="G5" i="5" s="1"/>
  <c r="F13" i="5"/>
  <c r="G13" i="5" s="1"/>
  <c r="F7" i="5"/>
  <c r="G7" i="5" s="1"/>
  <c r="F11" i="5"/>
  <c r="G11" i="5" s="1"/>
  <c r="F15" i="5"/>
  <c r="G15" i="5" s="1"/>
  <c r="F6" i="5"/>
  <c r="G6" i="5" s="1"/>
</calcChain>
</file>

<file path=xl/sharedStrings.xml><?xml version="1.0" encoding="utf-8"?>
<sst xmlns="http://schemas.openxmlformats.org/spreadsheetml/2006/main" count="704" uniqueCount="259">
  <si>
    <t xml:space="preserve">Erstwhile Adilabad District -Minorities Vacancy - Schools are Colleges </t>
  </si>
  <si>
    <t>Date :11/07/2025</t>
  </si>
  <si>
    <t>S.No as per source</t>
  </si>
  <si>
    <t>District</t>
  </si>
  <si>
    <t>Name of the TMR Institution</t>
  </si>
  <si>
    <t>V-Class
Sanction</t>
  </si>
  <si>
    <t>V-Class
Admitted</t>
  </si>
  <si>
    <t>V-Class
Vacant</t>
  </si>
  <si>
    <t>V-Class
Percentage Vacant</t>
  </si>
  <si>
    <t>Course - 
I year</t>
  </si>
  <si>
    <t>I year
Sanction</t>
  </si>
  <si>
    <t>I year
Admitted</t>
  </si>
  <si>
    <t>I year
Vacant</t>
  </si>
  <si>
    <t>I year
Percentage</t>
  </si>
  <si>
    <t>Nirmal</t>
  </si>
  <si>
    <t>Nirmal (B)-1</t>
  </si>
  <si>
    <t>MPC &amp; BiPC</t>
  </si>
  <si>
    <t>Mancherial</t>
  </si>
  <si>
    <t>Chennur Boys-1</t>
  </si>
  <si>
    <t>HEC &amp; CEC</t>
  </si>
  <si>
    <t>Adilabad</t>
  </si>
  <si>
    <t>Adilabad (B)-2</t>
  </si>
  <si>
    <t>K.B. Asifabad</t>
  </si>
  <si>
    <t>Asifabad G-1</t>
  </si>
  <si>
    <t>Kagaznagar (B)-1</t>
  </si>
  <si>
    <t>Mancherial G-1</t>
  </si>
  <si>
    <t>Bhainsa (B)-1</t>
  </si>
  <si>
    <t>Kagaznagar (B)-2</t>
  </si>
  <si>
    <t>MLT &amp; CGA</t>
  </si>
  <si>
    <t>Khanapur (B)-1</t>
  </si>
  <si>
    <t>Adilabad (B)-1</t>
  </si>
  <si>
    <t xml:space="preserve">MPC &amp; BiPC </t>
  </si>
  <si>
    <t>Boath (B)-1</t>
  </si>
  <si>
    <t>Mudhole G-1</t>
  </si>
  <si>
    <t>Bellampally G-1</t>
  </si>
  <si>
    <t>Adilabad G-1</t>
  </si>
  <si>
    <t>Utnoor (B)-1</t>
  </si>
  <si>
    <t>Adilabad G-2</t>
  </si>
  <si>
    <t>Nirmal G-1</t>
  </si>
  <si>
    <t>Jainoor G-1</t>
  </si>
  <si>
    <t>NA</t>
  </si>
  <si>
    <t xml:space="preserve">Erstwhile NIZAMABAD District - Minorities Vacancy - Schools are Colleges </t>
  </si>
  <si>
    <t>Nizamabad</t>
  </si>
  <si>
    <t>Armoor B-1</t>
  </si>
  <si>
    <t>Balkonda (B)-1</t>
  </si>
  <si>
    <t>Balkonda G-1</t>
  </si>
  <si>
    <t>Armoor G-1</t>
  </si>
  <si>
    <t>Dichpally (B)-1</t>
  </si>
  <si>
    <t>Nizamabad (B)-4</t>
  </si>
  <si>
    <t>MLT &amp; ET</t>
  </si>
  <si>
    <t>Kamareddy</t>
  </si>
  <si>
    <t>Yellareddy (B)-1</t>
  </si>
  <si>
    <t>MEC &amp; CEC</t>
  </si>
  <si>
    <t>Kotagiri (B)-1</t>
  </si>
  <si>
    <t>Nizamabad (B)-3</t>
  </si>
  <si>
    <t>Nizamabad G-4</t>
  </si>
  <si>
    <t>Nizamabad (B)-2</t>
  </si>
  <si>
    <t>Bodhan (B)-1</t>
  </si>
  <si>
    <t>Jukkal (B)-1</t>
  </si>
  <si>
    <t>Lingampet (B)-1</t>
  </si>
  <si>
    <t>Nizamabad G-1</t>
  </si>
  <si>
    <t>Renjal G-1</t>
  </si>
  <si>
    <t>Kamareddy G-1</t>
  </si>
  <si>
    <t>Nizamabad (B)-1</t>
  </si>
  <si>
    <t>MPC BiPC &amp; CEC</t>
  </si>
  <si>
    <t>Bodhan G-1</t>
  </si>
  <si>
    <t>Kamareddy (B)-1</t>
  </si>
  <si>
    <t>Banswada G-1</t>
  </si>
  <si>
    <t>Nizamabad G-2</t>
  </si>
  <si>
    <t>MLT &amp; MPHW</t>
  </si>
  <si>
    <t>Nizamabad G-3</t>
  </si>
  <si>
    <t xml:space="preserve">Erstwhile KARIMNAGAR District - Minorities Vacancy - Schools are Colleges </t>
  </si>
  <si>
    <t>Sircilla</t>
  </si>
  <si>
    <t>Vemulawada (B)-1</t>
  </si>
  <si>
    <t>MLT &amp;LMDT</t>
  </si>
  <si>
    <t>Jagtial</t>
  </si>
  <si>
    <t>Jagtial (G)-1</t>
  </si>
  <si>
    <t>Metpally (B)-1</t>
  </si>
  <si>
    <t>Sircilla (G)-1</t>
  </si>
  <si>
    <t>Karimnagar</t>
  </si>
  <si>
    <t>Jammikunta G-1</t>
  </si>
  <si>
    <t>Korutla (B)-1</t>
  </si>
  <si>
    <t>Manakondur (B)-1</t>
  </si>
  <si>
    <t>Karimnagar (B)-3</t>
  </si>
  <si>
    <t>Peddapalli</t>
  </si>
  <si>
    <t>Ramagundam (B)-1</t>
  </si>
  <si>
    <t>Choppadandi G-1</t>
  </si>
  <si>
    <t>Karimnagar (B)-2</t>
  </si>
  <si>
    <t>Karimnagar G-2</t>
  </si>
  <si>
    <t>Karimnagar G-1</t>
  </si>
  <si>
    <t>Peddapalli G-1</t>
  </si>
  <si>
    <t>Karimnagar (B)-1</t>
  </si>
  <si>
    <t>Manthani G-1</t>
  </si>
  <si>
    <t>Huzurabad (B)-1</t>
  </si>
  <si>
    <t>Dharmapuri G-1</t>
  </si>
  <si>
    <t>Jagtial (B)-1</t>
  </si>
  <si>
    <t xml:space="preserve">Erstwhile KHAMMAM District - Minorities Vacancy - Schools are Colleges </t>
  </si>
  <si>
    <t>Kothagudem</t>
  </si>
  <si>
    <t>Yellandu (B)-1</t>
  </si>
  <si>
    <t>Khammam</t>
  </si>
  <si>
    <t>Madhira (B)-1</t>
  </si>
  <si>
    <t>Kothagudem (B)-1</t>
  </si>
  <si>
    <t>Khammam (B)-1</t>
  </si>
  <si>
    <t>Wyra (G)-1</t>
  </si>
  <si>
    <t>Sathupalli (B)-1</t>
  </si>
  <si>
    <t>Nelakondapalli (B)-1</t>
  </si>
  <si>
    <t>Kothagudem (G)-1</t>
  </si>
  <si>
    <t>Bhadrachalam (B)-1</t>
  </si>
  <si>
    <t>Khammam (G)-1</t>
  </si>
  <si>
    <t>Khammam (G)-2</t>
  </si>
  <si>
    <t>Burgamaphad (G)-1</t>
  </si>
  <si>
    <t>Aswaraopeta (G)-1</t>
  </si>
  <si>
    <t xml:space="preserve">Erstwhile Mahbubnagar District - Minorities Vacancy - Schools are Colleges </t>
  </si>
  <si>
    <t>Mahabubnagar</t>
  </si>
  <si>
    <t>Jadcherla B-1</t>
  </si>
  <si>
    <t>Mahabubnagar B-3</t>
  </si>
  <si>
    <t>MLT &amp; CS</t>
  </si>
  <si>
    <t>Gadwal</t>
  </si>
  <si>
    <t>Alampur G-1</t>
  </si>
  <si>
    <t>Narayanpet</t>
  </si>
  <si>
    <t>Narayanpet (B)-1</t>
  </si>
  <si>
    <t>Nagarkurnool</t>
  </si>
  <si>
    <t>Nagarkurnool (B)-1</t>
  </si>
  <si>
    <t>Devarkadra (B)-1</t>
  </si>
  <si>
    <t>Mahabubnagar B-2</t>
  </si>
  <si>
    <t>Devarkadra (B)-2</t>
  </si>
  <si>
    <t>Achampet (B)-1</t>
  </si>
  <si>
    <t>Jadcherla G-1</t>
  </si>
  <si>
    <t>Makthal G-1</t>
  </si>
  <si>
    <t>Mahabubnagar G-2</t>
  </si>
  <si>
    <t>A&amp;T &amp; CGT</t>
  </si>
  <si>
    <t>Wanaparthy</t>
  </si>
  <si>
    <t>Wanaparthy G-1</t>
  </si>
  <si>
    <t>Kalwakurthy G-1</t>
  </si>
  <si>
    <t>Mahabubnagar G-1</t>
  </si>
  <si>
    <t>Mahabubnagar G-3</t>
  </si>
  <si>
    <t>Wanaparthy (B)-1</t>
  </si>
  <si>
    <t>Mahabubnagar B-1</t>
  </si>
  <si>
    <t>Kollapur G-1</t>
  </si>
  <si>
    <t>Gadwal G-1</t>
  </si>
  <si>
    <t xml:space="preserve">HYDERABAD District - Minorities Vacancy - Schools are Colleges </t>
  </si>
  <si>
    <t>Hyderabad</t>
  </si>
  <si>
    <t>Chandrayanagutta (B)-1</t>
  </si>
  <si>
    <t>Secunderabad Cont. (B)-1</t>
  </si>
  <si>
    <t>Jubileehills (B)-1</t>
  </si>
  <si>
    <t>Musheerabad (B)-1</t>
  </si>
  <si>
    <t>Amberpet (B)-1</t>
  </si>
  <si>
    <t>Sanatnagar (G)-1</t>
  </si>
  <si>
    <t>Golconda (B)-1</t>
  </si>
  <si>
    <t>MLT &amp; CT</t>
  </si>
  <si>
    <t>Musheerabad (G)-1</t>
  </si>
  <si>
    <t>Khairtabad (B)-1</t>
  </si>
  <si>
    <t>Charminar (B)-2</t>
  </si>
  <si>
    <t>Saidabad (B)-2</t>
  </si>
  <si>
    <t>Chandrayanagutta (G)-1</t>
  </si>
  <si>
    <t>Charminar (B)-1</t>
  </si>
  <si>
    <t>Jubileehills (G)-1</t>
  </si>
  <si>
    <t>Asifnagar (B)-2</t>
  </si>
  <si>
    <t>Bahadurpura (B)-2</t>
  </si>
  <si>
    <t>Charminar (G)-2</t>
  </si>
  <si>
    <t>Yakutpura (G)-1</t>
  </si>
  <si>
    <t>Secunderabad (B)-1</t>
  </si>
  <si>
    <t>Yakutpura (B)-2</t>
  </si>
  <si>
    <t>Barkas (B)-1</t>
  </si>
  <si>
    <t>Secunderabad (G)-1</t>
  </si>
  <si>
    <t>Saidabad (G)-1</t>
  </si>
  <si>
    <t xml:space="preserve">Erstwhile RANGAREDDY  District - Minorities Vacancy - Schools are Colleges </t>
  </si>
  <si>
    <t>Medchal</t>
  </si>
  <si>
    <t>Qutbullapur B-1</t>
  </si>
  <si>
    <t>Medchal G-1</t>
  </si>
  <si>
    <t>Rangareddy</t>
  </si>
  <si>
    <t>Hayathnagar B-1</t>
  </si>
  <si>
    <t>Balanagar G-1</t>
  </si>
  <si>
    <t>Farooqnagar G-1</t>
  </si>
  <si>
    <t>Hayathnagar G-1</t>
  </si>
  <si>
    <t>Serilingampally (B)-1</t>
  </si>
  <si>
    <t>Ibrahimpatnam G-1</t>
  </si>
  <si>
    <t>Balanagar (B)-1</t>
  </si>
  <si>
    <t>Balapur (B)-1</t>
  </si>
  <si>
    <t>Moinabad G-1</t>
  </si>
  <si>
    <t>Uppal G-1</t>
  </si>
  <si>
    <t>Vikarabad</t>
  </si>
  <si>
    <t>Tandur (B)-1</t>
  </si>
  <si>
    <t>Qutbullapur G-1</t>
  </si>
  <si>
    <t>Medchal (B)-1</t>
  </si>
  <si>
    <t>Kodangal (B)-1</t>
  </si>
  <si>
    <t>Malkajgiri G-1</t>
  </si>
  <si>
    <t>Pargi (B)-1</t>
  </si>
  <si>
    <t>Rajendranagar (B)-1</t>
  </si>
  <si>
    <t>Rajendranagar G-1</t>
  </si>
  <si>
    <t>Vikarabad (B)-1</t>
  </si>
  <si>
    <t>Vikarabad (G)-1</t>
  </si>
  <si>
    <t>Tandur (G)-1</t>
  </si>
  <si>
    <t xml:space="preserve">Erstwhile NALGONDA  District - Minorities Vacancy - Schools are Colleges </t>
  </si>
  <si>
    <t>Nalgonda</t>
  </si>
  <si>
    <t>Devarakoda (B)-1</t>
  </si>
  <si>
    <t>Yadadri</t>
  </si>
  <si>
    <t>Choutuppal (B)-1</t>
  </si>
  <si>
    <t>Alair (G)-1</t>
  </si>
  <si>
    <t>Suryapet</t>
  </si>
  <si>
    <t>Suryapet (B)-1</t>
  </si>
  <si>
    <t>Thungathurthy (B)-1</t>
  </si>
  <si>
    <t>Nalgonda (B)-1</t>
  </si>
  <si>
    <t>Huzurnagar (G)-1</t>
  </si>
  <si>
    <t>Bhongir (B)-1</t>
  </si>
  <si>
    <t>Anumula (B) -1</t>
  </si>
  <si>
    <t>Nakrekal G-1</t>
  </si>
  <si>
    <t>Miryalaguda G-1</t>
  </si>
  <si>
    <t>Kodad (G)-1</t>
  </si>
  <si>
    <t>Nalgonda G-1</t>
  </si>
  <si>
    <t xml:space="preserve">Erstwhile WARANGAL  District - Minorities Vacancy - Schools are Colleges </t>
  </si>
  <si>
    <t>Mahabubabad</t>
  </si>
  <si>
    <t>Dornakal G-1</t>
  </si>
  <si>
    <t>Thorrur (G)-1</t>
  </si>
  <si>
    <t>Bhupalpally</t>
  </si>
  <si>
    <t>Bhupalpally (B)-1</t>
  </si>
  <si>
    <t>Warangal</t>
  </si>
  <si>
    <t>Warangal girls 2</t>
  </si>
  <si>
    <t>Warangal (B)-1</t>
  </si>
  <si>
    <t>Wardhannapet (B)-1</t>
  </si>
  <si>
    <t>Warangal (G)-1</t>
  </si>
  <si>
    <t>Hanamkonda</t>
  </si>
  <si>
    <t>Hanamkonda (G)-1</t>
  </si>
  <si>
    <t>Jangaoan</t>
  </si>
  <si>
    <t>Jangaoan (B)-1</t>
  </si>
  <si>
    <t>Parkal (B)-1</t>
  </si>
  <si>
    <t>CEC &amp; MEC</t>
  </si>
  <si>
    <t>Kazipet (B)-1</t>
  </si>
  <si>
    <t>Ghanpur (G)-1</t>
  </si>
  <si>
    <t>Mahabubabad (B)-1</t>
  </si>
  <si>
    <t>Hanamkonda (B)-1</t>
  </si>
  <si>
    <t>ACP &amp; MLT</t>
  </si>
  <si>
    <t>Mulugu</t>
  </si>
  <si>
    <t>Mulugu (G)-1</t>
  </si>
  <si>
    <t>Narsampet (G)-1</t>
  </si>
  <si>
    <t xml:space="preserve">Erstwhile MEDAK  District - Minorities Vacancy - Schools are Colleges </t>
  </si>
  <si>
    <t>Sangareddy</t>
  </si>
  <si>
    <t>Sangareddy G-1</t>
  </si>
  <si>
    <t>Narayankhed (B)-1</t>
  </si>
  <si>
    <t>Siddipet</t>
  </si>
  <si>
    <t>Gajwel (B)-1</t>
  </si>
  <si>
    <t>Patancheru (B)-1</t>
  </si>
  <si>
    <t>Siddipet (B)-1</t>
  </si>
  <si>
    <t>Gajwel (G)-1</t>
  </si>
  <si>
    <t>Sangareddy (B)-1</t>
  </si>
  <si>
    <t>Medak</t>
  </si>
  <si>
    <t>Medak (G)-1</t>
  </si>
  <si>
    <t>Husnabad G-1</t>
  </si>
  <si>
    <t>Siddipet G-1</t>
  </si>
  <si>
    <t>Andole (G)-1</t>
  </si>
  <si>
    <t>Dubbaka B-1</t>
  </si>
  <si>
    <t>Algole (B)-1</t>
  </si>
  <si>
    <t>Andole (B)-1</t>
  </si>
  <si>
    <t>Narayankhed (G)-1</t>
  </si>
  <si>
    <t>Narsapur (B)-1</t>
  </si>
  <si>
    <t>Algole (G)-1</t>
  </si>
  <si>
    <t>Sadashivpet (B)-1</t>
  </si>
  <si>
    <t>Kohir (G)-1</t>
  </si>
  <si>
    <t>Patancheru (G)-1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</si>
</sst>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Times New Roman"/>
      <family val="1"/>
    </font>
    <font>
      <sz val="13"/>
      <color theme="1"/>
      <name val="Times New Roman"/>
      <family val="1"/>
    </font>
    <font>
      <sz val="13"/>
      <color rgb="FF000000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4"/>
      <color theme="1"/>
      <name val="Times New Roman"/>
      <family val="1"/>
    </font>
    <font>
      <b/>
      <sz val="16"/>
      <color theme="1"/>
      <name val="Calibri"/>
      <family val="2"/>
      <scheme val="minor"/>
    </font>
    <font>
      <sz val="12"/>
      <color theme="0"/>
      <name val="Times New Roman"/>
      <family val="1"/>
    </font>
    <font>
      <sz val="13"/>
      <color theme="0"/>
      <name val="Times New Roman"/>
      <family val="1"/>
    </font>
    <font>
      <sz val="11"/>
      <color theme="1"/>
      <name val="Times New Roman"/>
      <family val="1"/>
    </font>
    <font>
      <sz val="12"/>
      <name val="Times New Roman"/>
      <family val="1"/>
    </font>
    <font>
      <sz val="13"/>
      <name val="Times New Roman"/>
      <family val="1"/>
    </font>
    <font>
      <sz val="11"/>
      <name val="Calibri"/>
      <family val="2"/>
      <scheme val="minor"/>
    </font>
    <font>
      <sz val="14"/>
      <color theme="1"/>
      <name val="Times New Roman"/>
      <family val="1"/>
    </font>
    <font>
      <sz val="14"/>
      <color theme="0"/>
      <name val="Times New Roman"/>
      <family val="1"/>
    </font>
    <font>
      <sz val="12"/>
      <color theme="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theme="0"/>
      </patternFill>
    </fill>
    <fill>
      <patternFill patternType="solid">
        <fgColor rgb="FF7030A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00B0F0"/>
        <bgColor rgb="FFEFEFEF"/>
      </patternFill>
    </fill>
    <fill>
      <patternFill patternType="solid">
        <fgColor rgb="FFFFFF00"/>
        <bgColor rgb="FFFFFFFF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-0.249977111117893"/>
        <bgColor rgb="FFFFFFFF"/>
      </patternFill>
    </fill>
    <fill>
      <patternFill patternType="solid">
        <fgColor theme="9" tint="-0.249977111117893"/>
        <bgColor theme="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6">
    <xf numFmtId="0" fontId="0" fillId="0" borderId="0" xfId="0"/>
    <xf numFmtId="1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9" fontId="4" fillId="0" borderId="1" xfId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9" fillId="0" borderId="0" xfId="0" applyFont="1"/>
    <xf numFmtId="1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" fontId="4" fillId="3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1" fontId="4" fillId="4" borderId="1" xfId="0" applyNumberFormat="1" applyFont="1" applyFill="1" applyBorder="1" applyAlignment="1">
      <alignment horizontal="center" vertical="center" wrapText="1"/>
    </xf>
    <xf numFmtId="9" fontId="4" fillId="4" borderId="1" xfId="1" applyFont="1" applyFill="1" applyBorder="1" applyAlignment="1">
      <alignment horizontal="center" vertical="center" wrapText="1"/>
    </xf>
    <xf numFmtId="1" fontId="4" fillId="5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" fontId="4" fillId="0" borderId="3" xfId="0" applyNumberFormat="1" applyFon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/>
    </xf>
    <xf numFmtId="9" fontId="0" fillId="0" borderId="3" xfId="1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9" fontId="0" fillId="0" borderId="3" xfId="1" applyFont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1" fontId="4" fillId="4" borderId="3" xfId="0" applyNumberFormat="1" applyFont="1" applyFill="1" applyBorder="1" applyAlignment="1">
      <alignment horizontal="center" vertical="center" wrapText="1"/>
    </xf>
    <xf numFmtId="1" fontId="0" fillId="4" borderId="3" xfId="0" applyNumberFormat="1" applyFill="1" applyBorder="1" applyAlignment="1">
      <alignment horizontal="center" vertical="center"/>
    </xf>
    <xf numFmtId="9" fontId="0" fillId="4" borderId="3" xfId="1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9" fontId="1" fillId="0" borderId="3" xfId="1" applyFont="1" applyFill="1" applyBorder="1" applyAlignment="1">
      <alignment horizontal="center" vertical="center"/>
    </xf>
    <xf numFmtId="1" fontId="4" fillId="4" borderId="1" xfId="0" applyNumberFormat="1" applyFont="1" applyFill="1" applyBorder="1" applyAlignment="1">
      <alignment horizontal="center" vertical="center"/>
    </xf>
    <xf numFmtId="9" fontId="1" fillId="4" borderId="3" xfId="1" applyFont="1" applyFill="1" applyBorder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 wrapText="1"/>
    </xf>
    <xf numFmtId="1" fontId="10" fillId="6" borderId="1" xfId="0" applyNumberFormat="1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center" vertical="center" wrapText="1"/>
    </xf>
    <xf numFmtId="0" fontId="11" fillId="6" borderId="1" xfId="0" applyFont="1" applyFill="1" applyBorder="1" applyAlignment="1">
      <alignment horizontal="center" vertical="center" wrapText="1"/>
    </xf>
    <xf numFmtId="1" fontId="11" fillId="6" borderId="1" xfId="0" applyNumberFormat="1" applyFont="1" applyFill="1" applyBorder="1" applyAlignment="1">
      <alignment horizontal="center" vertical="center" wrapText="1"/>
    </xf>
    <xf numFmtId="1" fontId="2" fillId="6" borderId="3" xfId="0" applyNumberFormat="1" applyFont="1" applyFill="1" applyBorder="1" applyAlignment="1">
      <alignment horizontal="center" vertical="center"/>
    </xf>
    <xf numFmtId="9" fontId="2" fillId="6" borderId="3" xfId="1" applyFont="1" applyFill="1" applyBorder="1" applyAlignment="1">
      <alignment horizontal="center" vertical="center"/>
    </xf>
    <xf numFmtId="0" fontId="11" fillId="6" borderId="1" xfId="0" applyFont="1" applyFill="1" applyBorder="1" applyAlignment="1">
      <alignment horizontal="center" vertical="center"/>
    </xf>
    <xf numFmtId="1" fontId="11" fillId="6" borderId="1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1" fontId="14" fillId="0" borderId="1" xfId="0" applyNumberFormat="1" applyFont="1" applyBorder="1" applyAlignment="1">
      <alignment horizontal="center" vertical="center"/>
    </xf>
    <xf numFmtId="1" fontId="15" fillId="0" borderId="3" xfId="0" applyNumberFormat="1" applyFont="1" applyBorder="1" applyAlignment="1">
      <alignment horizontal="center" vertical="center"/>
    </xf>
    <xf numFmtId="9" fontId="15" fillId="0" borderId="3" xfId="1" applyFont="1" applyFill="1" applyBorder="1" applyAlignment="1">
      <alignment horizontal="center" vertical="center"/>
    </xf>
    <xf numFmtId="9" fontId="11" fillId="6" borderId="1" xfId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" fontId="0" fillId="3" borderId="3" xfId="0" applyNumberFormat="1" applyFill="1" applyBorder="1" applyAlignment="1">
      <alignment horizontal="center" vertical="center"/>
    </xf>
    <xf numFmtId="9" fontId="1" fillId="3" borderId="3" xfId="1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1" fontId="4" fillId="3" borderId="3" xfId="0" applyNumberFormat="1" applyFont="1" applyFill="1" applyBorder="1" applyAlignment="1">
      <alignment horizontal="center" vertical="center" wrapText="1"/>
    </xf>
    <xf numFmtId="9" fontId="0" fillId="3" borderId="3" xfId="1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wrapText="1"/>
    </xf>
    <xf numFmtId="0" fontId="4" fillId="8" borderId="4" xfId="0" applyFont="1" applyFill="1" applyBorder="1" applyAlignment="1">
      <alignment horizontal="center" wrapText="1"/>
    </xf>
    <xf numFmtId="1" fontId="4" fillId="9" borderId="1" xfId="0" applyNumberFormat="1" applyFont="1" applyFill="1" applyBorder="1" applyAlignment="1">
      <alignment horizontal="center" vertical="center" wrapText="1"/>
    </xf>
    <xf numFmtId="1" fontId="16" fillId="0" borderId="1" xfId="0" applyNumberFormat="1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1" fontId="4" fillId="10" borderId="1" xfId="0" applyNumberFormat="1" applyFont="1" applyFill="1" applyBorder="1" applyAlignment="1">
      <alignment horizontal="center" vertical="center" wrapText="1"/>
    </xf>
    <xf numFmtId="1" fontId="4" fillId="7" borderId="1" xfId="0" applyNumberFormat="1" applyFont="1" applyFill="1" applyBorder="1" applyAlignment="1">
      <alignment horizontal="center" vertical="center" wrapText="1"/>
    </xf>
    <xf numFmtId="1" fontId="16" fillId="7" borderId="1" xfId="0" applyNumberFormat="1" applyFont="1" applyFill="1" applyBorder="1" applyAlignment="1">
      <alignment horizontal="center" wrapText="1"/>
    </xf>
    <xf numFmtId="1" fontId="4" fillId="11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1" fontId="16" fillId="8" borderId="1" xfId="0" applyNumberFormat="1" applyFont="1" applyFill="1" applyBorder="1" applyAlignment="1">
      <alignment horizontal="center" wrapText="1"/>
    </xf>
    <xf numFmtId="0" fontId="0" fillId="4" borderId="3" xfId="0" applyFill="1" applyBorder="1" applyAlignment="1">
      <alignment horizontal="center"/>
    </xf>
    <xf numFmtId="2" fontId="0" fillId="4" borderId="3" xfId="0" applyNumberFormat="1" applyFill="1" applyBorder="1" applyAlignment="1">
      <alignment horizontal="center"/>
    </xf>
    <xf numFmtId="0" fontId="12" fillId="4" borderId="3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/>
    </xf>
    <xf numFmtId="2" fontId="0" fillId="0" borderId="3" xfId="0" applyNumberFormat="1" applyBorder="1" applyAlignment="1">
      <alignment horizontal="center"/>
    </xf>
    <xf numFmtId="1" fontId="10" fillId="12" borderId="3" xfId="0" applyNumberFormat="1" applyFont="1" applyFill="1" applyBorder="1" applyAlignment="1">
      <alignment horizontal="center" vertical="center" wrapText="1"/>
    </xf>
    <xf numFmtId="0" fontId="10" fillId="12" borderId="3" xfId="0" applyFont="1" applyFill="1" applyBorder="1" applyAlignment="1">
      <alignment horizontal="center" vertical="center" wrapText="1"/>
    </xf>
    <xf numFmtId="0" fontId="11" fillId="12" borderId="3" xfId="0" applyFont="1" applyFill="1" applyBorder="1" applyAlignment="1">
      <alignment horizontal="center" vertical="center" wrapText="1"/>
    </xf>
    <xf numFmtId="1" fontId="11" fillId="12" borderId="3" xfId="0" applyNumberFormat="1" applyFont="1" applyFill="1" applyBorder="1" applyAlignment="1">
      <alignment horizontal="center" vertical="center" wrapText="1"/>
    </xf>
    <xf numFmtId="1" fontId="2" fillId="12" borderId="3" xfId="0" applyNumberFormat="1" applyFont="1" applyFill="1" applyBorder="1" applyAlignment="1">
      <alignment horizontal="center" vertical="center"/>
    </xf>
    <xf numFmtId="9" fontId="2" fillId="12" borderId="3" xfId="1" applyFont="1" applyFill="1" applyBorder="1" applyAlignment="1">
      <alignment horizontal="center" vertical="center"/>
    </xf>
    <xf numFmtId="0" fontId="11" fillId="12" borderId="3" xfId="0" applyFont="1" applyFill="1" applyBorder="1" applyAlignment="1">
      <alignment horizontal="center" vertical="center"/>
    </xf>
    <xf numFmtId="9" fontId="2" fillId="12" borderId="3" xfId="1" applyFont="1" applyFill="1" applyBorder="1" applyAlignment="1">
      <alignment horizontal="center"/>
    </xf>
    <xf numFmtId="1" fontId="10" fillId="12" borderId="1" xfId="0" applyNumberFormat="1" applyFont="1" applyFill="1" applyBorder="1" applyAlignment="1">
      <alignment horizontal="center" vertical="center" wrapText="1"/>
    </xf>
    <xf numFmtId="0" fontId="10" fillId="12" borderId="1" xfId="0" applyFont="1" applyFill="1" applyBorder="1" applyAlignment="1">
      <alignment horizontal="center" vertical="center" wrapText="1"/>
    </xf>
    <xf numFmtId="0" fontId="10" fillId="12" borderId="2" xfId="0" applyFont="1" applyFill="1" applyBorder="1" applyAlignment="1">
      <alignment horizontal="center" vertical="center" wrapText="1"/>
    </xf>
    <xf numFmtId="0" fontId="11" fillId="12" borderId="1" xfId="0" applyFont="1" applyFill="1" applyBorder="1" applyAlignment="1">
      <alignment horizontal="center" vertical="center" wrapText="1"/>
    </xf>
    <xf numFmtId="1" fontId="11" fillId="12" borderId="1" xfId="0" applyNumberFormat="1" applyFont="1" applyFill="1" applyBorder="1" applyAlignment="1">
      <alignment horizontal="center" vertical="center"/>
    </xf>
    <xf numFmtId="0" fontId="11" fillId="12" borderId="1" xfId="0" applyFont="1" applyFill="1" applyBorder="1" applyAlignment="1">
      <alignment horizontal="center" vertical="center"/>
    </xf>
    <xf numFmtId="1" fontId="11" fillId="12" borderId="1" xfId="0" applyNumberFormat="1" applyFont="1" applyFill="1" applyBorder="1" applyAlignment="1">
      <alignment horizontal="center" vertical="center" wrapText="1"/>
    </xf>
    <xf numFmtId="0" fontId="11" fillId="13" borderId="4" xfId="0" applyFont="1" applyFill="1" applyBorder="1" applyAlignment="1">
      <alignment horizontal="center" wrapText="1"/>
    </xf>
    <xf numFmtId="9" fontId="11" fillId="12" borderId="1" xfId="1" applyFont="1" applyFill="1" applyBorder="1" applyAlignment="1">
      <alignment horizontal="center" vertical="center" wrapText="1"/>
    </xf>
    <xf numFmtId="1" fontId="11" fillId="14" borderId="1" xfId="0" applyNumberFormat="1" applyFont="1" applyFill="1" applyBorder="1" applyAlignment="1">
      <alignment horizontal="center" vertical="center" wrapText="1"/>
    </xf>
    <xf numFmtId="9" fontId="4" fillId="0" borderId="1" xfId="1" applyFont="1" applyFill="1" applyBorder="1" applyAlignment="1">
      <alignment horizontal="center" vertical="center" wrapText="1"/>
    </xf>
    <xf numFmtId="2" fontId="18" fillId="12" borderId="3" xfId="0" applyNumberFormat="1" applyFont="1" applyFill="1" applyBorder="1" applyAlignment="1">
      <alignment horizontal="center" vertical="center"/>
    </xf>
    <xf numFmtId="0" fontId="10" fillId="12" borderId="3" xfId="0" applyFont="1" applyFill="1" applyBorder="1" applyAlignment="1">
      <alignment horizontal="center" vertical="center"/>
    </xf>
    <xf numFmtId="2" fontId="18" fillId="12" borderId="3" xfId="0" applyNumberFormat="1" applyFont="1" applyFill="1" applyBorder="1" applyAlignment="1">
      <alignment horizontal="center"/>
    </xf>
    <xf numFmtId="0" fontId="18" fillId="12" borderId="3" xfId="0" applyFont="1" applyFill="1" applyBorder="1" applyAlignment="1">
      <alignment horizontal="center"/>
    </xf>
    <xf numFmtId="1" fontId="17" fillId="12" borderId="1" xfId="0" applyNumberFormat="1" applyFont="1" applyFill="1" applyBorder="1" applyAlignment="1">
      <alignment horizontal="center" vertical="center" wrapText="1"/>
    </xf>
    <xf numFmtId="1" fontId="17" fillId="13" borderId="1" xfId="0" applyNumberFormat="1" applyFont="1" applyFill="1" applyBorder="1" applyAlignment="1">
      <alignment horizontal="center" wrapText="1"/>
    </xf>
    <xf numFmtId="1" fontId="11" fillId="13" borderId="1" xfId="0" applyNumberFormat="1" applyFont="1" applyFill="1" applyBorder="1" applyAlignment="1">
      <alignment horizontal="center" vertical="center" wrapText="1"/>
    </xf>
    <xf numFmtId="15" fontId="0" fillId="0" borderId="0" xfId="0" applyNumberForma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21"/>
  <sheetViews>
    <sheetView topLeftCell="A4" workbookViewId="0">
      <selection activeCell="B24" sqref="B24:D27"/>
    </sheetView>
  </sheetViews>
  <sheetFormatPr defaultRowHeight="15"/>
  <cols>
    <col min="2" max="2" width="15.42578125" customWidth="1"/>
    <col min="3" max="3" width="24.5703125" customWidth="1"/>
    <col min="4" max="4" width="12" customWidth="1"/>
    <col min="5" max="5" width="11.85546875" customWidth="1"/>
    <col min="7" max="7" width="13.85546875" customWidth="1"/>
    <col min="8" max="8" width="19.140625" customWidth="1"/>
    <col min="9" max="9" width="13.7109375" customWidth="1"/>
    <col min="10" max="10" width="14" customWidth="1"/>
    <col min="11" max="11" width="11.85546875" customWidth="1"/>
    <col min="12" max="12" width="14.42578125" customWidth="1"/>
  </cols>
  <sheetData>
    <row r="2" spans="1:12" ht="21">
      <c r="A2" s="14" t="s">
        <v>0</v>
      </c>
      <c r="I2" s="14" t="s">
        <v>1</v>
      </c>
      <c r="J2" s="115"/>
    </row>
    <row r="3" spans="1:12" ht="56.25">
      <c r="A3" s="7" t="s">
        <v>2</v>
      </c>
      <c r="B3" s="8" t="s">
        <v>3</v>
      </c>
      <c r="C3" s="7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</row>
    <row r="4" spans="1:12" ht="16.5">
      <c r="A4" s="89">
        <v>9</v>
      </c>
      <c r="B4" s="90" t="s">
        <v>14</v>
      </c>
      <c r="C4" s="90" t="s">
        <v>15</v>
      </c>
      <c r="D4" s="91">
        <v>60</v>
      </c>
      <c r="E4" s="92">
        <v>42</v>
      </c>
      <c r="F4" s="93">
        <f t="shared" ref="F4:F21" si="0">D4-E4</f>
        <v>18</v>
      </c>
      <c r="G4" s="94">
        <f t="shared" ref="G4:G21" si="1">F4/D4</f>
        <v>0.3</v>
      </c>
      <c r="H4" s="90" t="s">
        <v>16</v>
      </c>
      <c r="I4" s="95">
        <v>60</v>
      </c>
      <c r="J4" s="92">
        <v>36</v>
      </c>
      <c r="K4" s="93">
        <f t="shared" ref="K4:K21" si="2">I4-J4</f>
        <v>24</v>
      </c>
      <c r="L4" s="96">
        <f t="shared" ref="L4:L20" si="3">K4/I4</f>
        <v>0.4</v>
      </c>
    </row>
    <row r="5" spans="1:12" ht="16.5">
      <c r="A5" s="89">
        <v>18</v>
      </c>
      <c r="B5" s="90" t="s">
        <v>17</v>
      </c>
      <c r="C5" s="90" t="s">
        <v>18</v>
      </c>
      <c r="D5" s="91">
        <v>60</v>
      </c>
      <c r="E5" s="92">
        <v>45</v>
      </c>
      <c r="F5" s="93">
        <f t="shared" si="0"/>
        <v>15</v>
      </c>
      <c r="G5" s="94">
        <f t="shared" si="1"/>
        <v>0.25</v>
      </c>
      <c r="H5" s="90" t="s">
        <v>19</v>
      </c>
      <c r="I5" s="95">
        <v>60</v>
      </c>
      <c r="J5" s="92">
        <v>26</v>
      </c>
      <c r="K5" s="93">
        <f t="shared" si="2"/>
        <v>34</v>
      </c>
      <c r="L5" s="96">
        <f t="shared" si="3"/>
        <v>0.56666666666666665</v>
      </c>
    </row>
    <row r="6" spans="1:12" ht="16.5">
      <c r="A6" s="89">
        <v>3</v>
      </c>
      <c r="B6" s="90" t="s">
        <v>20</v>
      </c>
      <c r="C6" s="90" t="s">
        <v>21</v>
      </c>
      <c r="D6" s="91">
        <v>60</v>
      </c>
      <c r="E6" s="92">
        <v>49</v>
      </c>
      <c r="F6" s="93">
        <f t="shared" si="0"/>
        <v>11</v>
      </c>
      <c r="G6" s="94">
        <f t="shared" si="1"/>
        <v>0.18333333333333332</v>
      </c>
      <c r="H6" s="90" t="s">
        <v>16</v>
      </c>
      <c r="I6" s="95">
        <v>60</v>
      </c>
      <c r="J6" s="92">
        <v>22</v>
      </c>
      <c r="K6" s="93">
        <f t="shared" si="2"/>
        <v>38</v>
      </c>
      <c r="L6" s="96">
        <f t="shared" si="3"/>
        <v>0.6333333333333333</v>
      </c>
    </row>
    <row r="7" spans="1:12" ht="16.5">
      <c r="A7" s="89">
        <v>14</v>
      </c>
      <c r="B7" s="90" t="s">
        <v>22</v>
      </c>
      <c r="C7" s="90" t="s">
        <v>23</v>
      </c>
      <c r="D7" s="91">
        <v>60</v>
      </c>
      <c r="E7" s="92">
        <v>51</v>
      </c>
      <c r="F7" s="93">
        <f t="shared" si="0"/>
        <v>9</v>
      </c>
      <c r="G7" s="94">
        <f t="shared" si="1"/>
        <v>0.15</v>
      </c>
      <c r="H7" s="90" t="s">
        <v>19</v>
      </c>
      <c r="I7" s="95">
        <v>60</v>
      </c>
      <c r="J7" s="92">
        <v>31</v>
      </c>
      <c r="K7" s="93">
        <f t="shared" si="2"/>
        <v>29</v>
      </c>
      <c r="L7" s="96">
        <f t="shared" si="3"/>
        <v>0.48333333333333334</v>
      </c>
    </row>
    <row r="8" spans="1:12" ht="16.5">
      <c r="A8" s="89">
        <v>12</v>
      </c>
      <c r="B8" s="90" t="s">
        <v>22</v>
      </c>
      <c r="C8" s="90" t="s">
        <v>24</v>
      </c>
      <c r="D8" s="91">
        <v>60</v>
      </c>
      <c r="E8" s="92">
        <v>52</v>
      </c>
      <c r="F8" s="93">
        <f t="shared" si="0"/>
        <v>8</v>
      </c>
      <c r="G8" s="94">
        <f t="shared" si="1"/>
        <v>0.13333333333333333</v>
      </c>
      <c r="H8" s="90" t="s">
        <v>16</v>
      </c>
      <c r="I8" s="95">
        <v>60</v>
      </c>
      <c r="J8" s="92">
        <v>28</v>
      </c>
      <c r="K8" s="93">
        <f t="shared" si="2"/>
        <v>32</v>
      </c>
      <c r="L8" s="96">
        <f t="shared" si="3"/>
        <v>0.53333333333333333</v>
      </c>
    </row>
    <row r="9" spans="1:12" ht="16.5">
      <c r="A9" s="89">
        <v>16</v>
      </c>
      <c r="B9" s="90" t="s">
        <v>17</v>
      </c>
      <c r="C9" s="90" t="s">
        <v>25</v>
      </c>
      <c r="D9" s="91">
        <v>60</v>
      </c>
      <c r="E9" s="92">
        <v>52</v>
      </c>
      <c r="F9" s="93">
        <f t="shared" si="0"/>
        <v>8</v>
      </c>
      <c r="G9" s="94">
        <f t="shared" si="1"/>
        <v>0.13333333333333333</v>
      </c>
      <c r="H9" s="90" t="s">
        <v>16</v>
      </c>
      <c r="I9" s="95">
        <v>60</v>
      </c>
      <c r="J9" s="92">
        <v>46</v>
      </c>
      <c r="K9" s="93">
        <f t="shared" si="2"/>
        <v>14</v>
      </c>
      <c r="L9" s="96">
        <f t="shared" si="3"/>
        <v>0.23333333333333334</v>
      </c>
    </row>
    <row r="10" spans="1:12" ht="16.5">
      <c r="A10" s="89">
        <v>7</v>
      </c>
      <c r="B10" s="90" t="s">
        <v>14</v>
      </c>
      <c r="C10" s="90" t="s">
        <v>26</v>
      </c>
      <c r="D10" s="91">
        <v>60</v>
      </c>
      <c r="E10" s="92">
        <v>53</v>
      </c>
      <c r="F10" s="93">
        <f t="shared" si="0"/>
        <v>7</v>
      </c>
      <c r="G10" s="94">
        <f t="shared" si="1"/>
        <v>0.11666666666666667</v>
      </c>
      <c r="H10" s="90" t="s">
        <v>16</v>
      </c>
      <c r="I10" s="95">
        <v>60</v>
      </c>
      <c r="J10" s="92">
        <v>39</v>
      </c>
      <c r="K10" s="93">
        <f t="shared" si="2"/>
        <v>21</v>
      </c>
      <c r="L10" s="96">
        <f t="shared" si="3"/>
        <v>0.35</v>
      </c>
    </row>
    <row r="11" spans="1:12" ht="16.5">
      <c r="A11" s="27">
        <v>13</v>
      </c>
      <c r="B11" s="37" t="s">
        <v>22</v>
      </c>
      <c r="C11" s="28" t="s">
        <v>27</v>
      </c>
      <c r="D11" s="29">
        <v>60</v>
      </c>
      <c r="E11" s="30">
        <v>56</v>
      </c>
      <c r="F11" s="31">
        <f t="shared" si="0"/>
        <v>4</v>
      </c>
      <c r="G11" s="36">
        <f t="shared" si="1"/>
        <v>6.6666666666666666E-2</v>
      </c>
      <c r="H11" s="37" t="s">
        <v>28</v>
      </c>
      <c r="I11" s="38">
        <v>53</v>
      </c>
      <c r="J11" s="39">
        <v>8</v>
      </c>
      <c r="K11" s="40">
        <f t="shared" si="2"/>
        <v>45</v>
      </c>
      <c r="L11" s="41">
        <f t="shared" si="3"/>
        <v>0.84905660377358494</v>
      </c>
    </row>
    <row r="12" spans="1:12" ht="16.5">
      <c r="A12" s="27">
        <v>11</v>
      </c>
      <c r="B12" s="37" t="s">
        <v>14</v>
      </c>
      <c r="C12" s="69" t="s">
        <v>29</v>
      </c>
      <c r="D12" s="70">
        <v>30</v>
      </c>
      <c r="E12" s="71">
        <v>26</v>
      </c>
      <c r="F12" s="67">
        <f t="shared" si="0"/>
        <v>4</v>
      </c>
      <c r="G12" s="72">
        <f t="shared" si="1"/>
        <v>0.13333333333333333</v>
      </c>
      <c r="H12" s="37" t="s">
        <v>16</v>
      </c>
      <c r="I12" s="42">
        <v>60</v>
      </c>
      <c r="J12" s="39">
        <v>38</v>
      </c>
      <c r="K12" s="40">
        <f t="shared" si="2"/>
        <v>22</v>
      </c>
      <c r="L12" s="41">
        <f t="shared" si="3"/>
        <v>0.36666666666666664</v>
      </c>
    </row>
    <row r="13" spans="1:12" ht="16.5">
      <c r="A13" s="27">
        <v>1</v>
      </c>
      <c r="B13" s="37" t="s">
        <v>20</v>
      </c>
      <c r="C13" s="28" t="s">
        <v>30</v>
      </c>
      <c r="D13" s="29">
        <v>30</v>
      </c>
      <c r="E13" s="30">
        <v>28</v>
      </c>
      <c r="F13" s="31">
        <f t="shared" si="0"/>
        <v>2</v>
      </c>
      <c r="G13" s="36">
        <f t="shared" si="1"/>
        <v>6.6666666666666666E-2</v>
      </c>
      <c r="H13" s="37" t="s">
        <v>31</v>
      </c>
      <c r="I13" s="42">
        <v>60</v>
      </c>
      <c r="J13" s="39">
        <v>27</v>
      </c>
      <c r="K13" s="40">
        <f t="shared" si="2"/>
        <v>33</v>
      </c>
      <c r="L13" s="41">
        <f t="shared" si="3"/>
        <v>0.55000000000000004</v>
      </c>
    </row>
    <row r="14" spans="1:12" ht="16.5">
      <c r="A14" s="27">
        <v>5</v>
      </c>
      <c r="B14" s="37" t="s">
        <v>20</v>
      </c>
      <c r="C14" s="28" t="s">
        <v>32</v>
      </c>
      <c r="D14" s="29">
        <v>30</v>
      </c>
      <c r="E14" s="30">
        <v>30</v>
      </c>
      <c r="F14" s="31">
        <f t="shared" si="0"/>
        <v>0</v>
      </c>
      <c r="G14" s="36">
        <f t="shared" si="1"/>
        <v>0</v>
      </c>
      <c r="H14" s="37" t="s">
        <v>19</v>
      </c>
      <c r="I14" s="42">
        <v>60</v>
      </c>
      <c r="J14" s="39">
        <v>33</v>
      </c>
      <c r="K14" s="40">
        <f t="shared" si="2"/>
        <v>27</v>
      </c>
      <c r="L14" s="41">
        <f t="shared" si="3"/>
        <v>0.45</v>
      </c>
    </row>
    <row r="15" spans="1:12" ht="16.5">
      <c r="A15" s="27">
        <v>8</v>
      </c>
      <c r="B15" s="37" t="s">
        <v>14</v>
      </c>
      <c r="C15" s="28" t="s">
        <v>33</v>
      </c>
      <c r="D15" s="29">
        <v>30</v>
      </c>
      <c r="E15" s="30">
        <v>30</v>
      </c>
      <c r="F15" s="31">
        <f t="shared" si="0"/>
        <v>0</v>
      </c>
      <c r="G15" s="36">
        <f t="shared" si="1"/>
        <v>0</v>
      </c>
      <c r="H15" s="37" t="s">
        <v>16</v>
      </c>
      <c r="I15" s="42">
        <v>60</v>
      </c>
      <c r="J15" s="39">
        <v>35</v>
      </c>
      <c r="K15" s="40">
        <f t="shared" si="2"/>
        <v>25</v>
      </c>
      <c r="L15" s="41">
        <f t="shared" si="3"/>
        <v>0.41666666666666669</v>
      </c>
    </row>
    <row r="16" spans="1:12" ht="16.5">
      <c r="A16" s="27">
        <v>17</v>
      </c>
      <c r="B16" s="37" t="s">
        <v>17</v>
      </c>
      <c r="C16" s="28" t="s">
        <v>34</v>
      </c>
      <c r="D16" s="29">
        <v>30</v>
      </c>
      <c r="E16" s="30">
        <v>30</v>
      </c>
      <c r="F16" s="31">
        <f t="shared" si="0"/>
        <v>0</v>
      </c>
      <c r="G16" s="36">
        <f t="shared" si="1"/>
        <v>0</v>
      </c>
      <c r="H16" s="37" t="s">
        <v>16</v>
      </c>
      <c r="I16" s="42">
        <v>60</v>
      </c>
      <c r="J16" s="39">
        <v>38</v>
      </c>
      <c r="K16" s="40">
        <f t="shared" si="2"/>
        <v>22</v>
      </c>
      <c r="L16" s="41">
        <f t="shared" si="3"/>
        <v>0.36666666666666664</v>
      </c>
    </row>
    <row r="17" spans="1:12" ht="16.5">
      <c r="A17" s="27">
        <v>2</v>
      </c>
      <c r="B17" s="37" t="s">
        <v>20</v>
      </c>
      <c r="C17" s="28" t="s">
        <v>35</v>
      </c>
      <c r="D17" s="29">
        <v>30</v>
      </c>
      <c r="E17" s="30">
        <v>30</v>
      </c>
      <c r="F17" s="31">
        <f t="shared" si="0"/>
        <v>0</v>
      </c>
      <c r="G17" s="36">
        <f t="shared" si="1"/>
        <v>0</v>
      </c>
      <c r="H17" s="37" t="s">
        <v>16</v>
      </c>
      <c r="I17" s="42">
        <v>60</v>
      </c>
      <c r="J17" s="39">
        <v>40</v>
      </c>
      <c r="K17" s="40">
        <f t="shared" si="2"/>
        <v>20</v>
      </c>
      <c r="L17" s="41">
        <f t="shared" si="3"/>
        <v>0.33333333333333331</v>
      </c>
    </row>
    <row r="18" spans="1:12" ht="16.5">
      <c r="A18" s="27">
        <v>6</v>
      </c>
      <c r="B18" s="37" t="s">
        <v>20</v>
      </c>
      <c r="C18" s="28" t="s">
        <v>36</v>
      </c>
      <c r="D18" s="29">
        <v>30</v>
      </c>
      <c r="E18" s="30">
        <v>30</v>
      </c>
      <c r="F18" s="31">
        <f t="shared" si="0"/>
        <v>0</v>
      </c>
      <c r="G18" s="36">
        <f t="shared" si="1"/>
        <v>0</v>
      </c>
      <c r="H18" s="37" t="s">
        <v>19</v>
      </c>
      <c r="I18" s="42">
        <v>60</v>
      </c>
      <c r="J18" s="39">
        <v>45</v>
      </c>
      <c r="K18" s="40">
        <f t="shared" si="2"/>
        <v>15</v>
      </c>
      <c r="L18" s="41">
        <f t="shared" si="3"/>
        <v>0.25</v>
      </c>
    </row>
    <row r="19" spans="1:12" ht="16.5">
      <c r="A19" s="27">
        <v>4</v>
      </c>
      <c r="B19" s="28" t="s">
        <v>20</v>
      </c>
      <c r="C19" s="28" t="s">
        <v>37</v>
      </c>
      <c r="D19" s="29">
        <v>30</v>
      </c>
      <c r="E19" s="30">
        <v>30</v>
      </c>
      <c r="F19" s="31">
        <f t="shared" si="0"/>
        <v>0</v>
      </c>
      <c r="G19" s="36">
        <f t="shared" si="1"/>
        <v>0</v>
      </c>
      <c r="H19" s="28" t="s">
        <v>16</v>
      </c>
      <c r="I19" s="33">
        <v>60</v>
      </c>
      <c r="J19" s="30">
        <v>53</v>
      </c>
      <c r="K19" s="31">
        <f t="shared" si="2"/>
        <v>7</v>
      </c>
      <c r="L19" s="32">
        <f t="shared" si="3"/>
        <v>0.11666666666666667</v>
      </c>
    </row>
    <row r="20" spans="1:12" ht="16.5">
      <c r="A20" s="27">
        <v>10</v>
      </c>
      <c r="B20" s="28" t="s">
        <v>14</v>
      </c>
      <c r="C20" s="28" t="s">
        <v>38</v>
      </c>
      <c r="D20" s="29">
        <v>30</v>
      </c>
      <c r="E20" s="30">
        <v>30</v>
      </c>
      <c r="F20" s="31">
        <f t="shared" si="0"/>
        <v>0</v>
      </c>
      <c r="G20" s="36">
        <f t="shared" si="1"/>
        <v>0</v>
      </c>
      <c r="H20" s="28" t="s">
        <v>16</v>
      </c>
      <c r="I20" s="33">
        <v>60</v>
      </c>
      <c r="J20" s="30">
        <v>56</v>
      </c>
      <c r="K20" s="31">
        <f t="shared" si="2"/>
        <v>4</v>
      </c>
      <c r="L20" s="32">
        <f t="shared" si="3"/>
        <v>6.6666666666666666E-2</v>
      </c>
    </row>
    <row r="21" spans="1:12" ht="16.5">
      <c r="A21" s="27">
        <v>15</v>
      </c>
      <c r="B21" s="28" t="s">
        <v>22</v>
      </c>
      <c r="C21" s="28" t="s">
        <v>39</v>
      </c>
      <c r="D21" s="29">
        <v>60</v>
      </c>
      <c r="E21" s="30">
        <v>60</v>
      </c>
      <c r="F21" s="31">
        <f t="shared" si="0"/>
        <v>0</v>
      </c>
      <c r="G21" s="36">
        <f t="shared" si="1"/>
        <v>0</v>
      </c>
      <c r="H21" s="35" t="s">
        <v>40</v>
      </c>
      <c r="I21" s="33">
        <v>0</v>
      </c>
      <c r="J21" s="34">
        <v>0</v>
      </c>
      <c r="K21" s="31">
        <f t="shared" si="2"/>
        <v>0</v>
      </c>
      <c r="L21" s="32">
        <v>0</v>
      </c>
    </row>
  </sheetData>
  <sortState xmlns:xlrd2="http://schemas.microsoft.com/office/spreadsheetml/2017/richdata2" ref="A4:L21">
    <sortCondition descending="1" ref="F4:F21"/>
    <sortCondition descending="1" ref="K4:K2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5"/>
  <sheetViews>
    <sheetView topLeftCell="A14" workbookViewId="0">
      <selection activeCell="A27" sqref="A27:XFD30"/>
    </sheetView>
  </sheetViews>
  <sheetFormatPr defaultRowHeight="15"/>
  <cols>
    <col min="2" max="2" width="15.42578125" customWidth="1"/>
    <col min="3" max="3" width="24.5703125" customWidth="1"/>
    <col min="4" max="4" width="12" customWidth="1"/>
    <col min="5" max="5" width="11.85546875" customWidth="1"/>
    <col min="7" max="7" width="13.85546875" customWidth="1"/>
    <col min="8" max="8" width="19.140625" customWidth="1"/>
    <col min="9" max="9" width="13.7109375" customWidth="1"/>
    <col min="10" max="10" width="14" customWidth="1"/>
    <col min="11" max="11" width="11.85546875" customWidth="1"/>
    <col min="12" max="12" width="14.42578125" customWidth="1"/>
  </cols>
  <sheetData>
    <row r="1" spans="1:12" ht="21">
      <c r="A1" s="14" t="s">
        <v>41</v>
      </c>
      <c r="J1" s="14" t="s">
        <v>1</v>
      </c>
    </row>
    <row r="2" spans="1:12" ht="56.25">
      <c r="A2" s="7" t="s">
        <v>2</v>
      </c>
      <c r="B2" s="8" t="s">
        <v>3</v>
      </c>
      <c r="C2" s="7" t="s">
        <v>4</v>
      </c>
      <c r="D2" s="9" t="s">
        <v>5</v>
      </c>
      <c r="E2" s="9" t="s">
        <v>6</v>
      </c>
      <c r="F2" s="9" t="s">
        <v>7</v>
      </c>
      <c r="G2" s="9" t="s">
        <v>8</v>
      </c>
      <c r="H2" s="10" t="s">
        <v>9</v>
      </c>
      <c r="I2" s="10" t="s">
        <v>10</v>
      </c>
      <c r="J2" s="10" t="s">
        <v>11</v>
      </c>
      <c r="K2" s="10" t="s">
        <v>12</v>
      </c>
      <c r="L2" s="10" t="s">
        <v>13</v>
      </c>
    </row>
    <row r="3" spans="1:12" ht="16.5">
      <c r="A3" s="97">
        <v>27</v>
      </c>
      <c r="B3" s="98" t="s">
        <v>42</v>
      </c>
      <c r="C3" s="99" t="s">
        <v>43</v>
      </c>
      <c r="D3" s="100">
        <v>60</v>
      </c>
      <c r="E3" s="101">
        <v>49</v>
      </c>
      <c r="F3" s="93">
        <f t="shared" ref="F3:F25" si="0">D3-E3</f>
        <v>11</v>
      </c>
      <c r="G3" s="94">
        <f t="shared" ref="G3:G25" si="1">F3/D3</f>
        <v>0.18333333333333332</v>
      </c>
      <c r="H3" s="98" t="s">
        <v>16</v>
      </c>
      <c r="I3" s="102">
        <v>60</v>
      </c>
      <c r="J3" s="101">
        <v>46</v>
      </c>
      <c r="K3" s="93">
        <f t="shared" ref="K3:K25" si="2">I3-J3</f>
        <v>14</v>
      </c>
      <c r="L3" s="94">
        <f t="shared" ref="L3:L25" si="3">K3/I3</f>
        <v>0.23333333333333334</v>
      </c>
    </row>
    <row r="4" spans="1:12" ht="16.5">
      <c r="A4" s="97">
        <v>29</v>
      </c>
      <c r="B4" s="98" t="s">
        <v>42</v>
      </c>
      <c r="C4" s="99" t="s">
        <v>44</v>
      </c>
      <c r="D4" s="100">
        <v>60</v>
      </c>
      <c r="E4" s="101">
        <v>51</v>
      </c>
      <c r="F4" s="93">
        <f t="shared" si="0"/>
        <v>9</v>
      </c>
      <c r="G4" s="94">
        <f t="shared" si="1"/>
        <v>0.15</v>
      </c>
      <c r="H4" s="98" t="s">
        <v>16</v>
      </c>
      <c r="I4" s="102">
        <v>60</v>
      </c>
      <c r="J4" s="101">
        <v>38</v>
      </c>
      <c r="K4" s="93">
        <f t="shared" si="2"/>
        <v>22</v>
      </c>
      <c r="L4" s="94">
        <f t="shared" si="3"/>
        <v>0.36666666666666664</v>
      </c>
    </row>
    <row r="5" spans="1:12" ht="16.5">
      <c r="A5" s="97">
        <v>30</v>
      </c>
      <c r="B5" s="98" t="s">
        <v>42</v>
      </c>
      <c r="C5" s="99" t="s">
        <v>45</v>
      </c>
      <c r="D5" s="100">
        <v>30</v>
      </c>
      <c r="E5" s="101">
        <v>24</v>
      </c>
      <c r="F5" s="93">
        <f t="shared" si="0"/>
        <v>6</v>
      </c>
      <c r="G5" s="94">
        <f t="shared" si="1"/>
        <v>0.2</v>
      </c>
      <c r="H5" s="98" t="s">
        <v>16</v>
      </c>
      <c r="I5" s="102">
        <v>60</v>
      </c>
      <c r="J5" s="101">
        <v>39</v>
      </c>
      <c r="K5" s="93">
        <f t="shared" si="2"/>
        <v>21</v>
      </c>
      <c r="L5" s="94">
        <f t="shared" si="3"/>
        <v>0.35</v>
      </c>
    </row>
    <row r="6" spans="1:12" ht="16.5">
      <c r="A6" s="1">
        <v>28</v>
      </c>
      <c r="B6" s="2" t="s">
        <v>42</v>
      </c>
      <c r="C6" s="3" t="s">
        <v>46</v>
      </c>
      <c r="D6" s="4">
        <v>60</v>
      </c>
      <c r="E6" s="43">
        <v>55</v>
      </c>
      <c r="F6" s="31">
        <f t="shared" si="0"/>
        <v>5</v>
      </c>
      <c r="G6" s="45">
        <f t="shared" si="1"/>
        <v>8.3333333333333329E-2</v>
      </c>
      <c r="H6" s="2" t="s">
        <v>16</v>
      </c>
      <c r="I6" s="6">
        <v>60</v>
      </c>
      <c r="J6" s="43">
        <v>55</v>
      </c>
      <c r="K6" s="31">
        <f t="shared" si="2"/>
        <v>5</v>
      </c>
      <c r="L6" s="45">
        <f t="shared" si="3"/>
        <v>8.3333333333333329E-2</v>
      </c>
    </row>
    <row r="7" spans="1:12" ht="16.5">
      <c r="A7" s="48">
        <v>33</v>
      </c>
      <c r="B7" s="20" t="s">
        <v>42</v>
      </c>
      <c r="C7" s="3" t="s">
        <v>47</v>
      </c>
      <c r="D7" s="4">
        <v>60</v>
      </c>
      <c r="E7" s="43">
        <v>57</v>
      </c>
      <c r="F7" s="31">
        <f t="shared" si="0"/>
        <v>3</v>
      </c>
      <c r="G7" s="45">
        <f t="shared" si="1"/>
        <v>0.05</v>
      </c>
      <c r="H7" s="20" t="s">
        <v>16</v>
      </c>
      <c r="I7" s="21">
        <v>60</v>
      </c>
      <c r="J7" s="46">
        <v>38</v>
      </c>
      <c r="K7" s="40">
        <f t="shared" si="2"/>
        <v>22</v>
      </c>
      <c r="L7" s="47">
        <f t="shared" si="3"/>
        <v>0.36666666666666664</v>
      </c>
    </row>
    <row r="8" spans="1:12" ht="16.5">
      <c r="A8" s="48">
        <v>22</v>
      </c>
      <c r="B8" s="20" t="s">
        <v>42</v>
      </c>
      <c r="C8" s="3" t="s">
        <v>48</v>
      </c>
      <c r="D8" s="4">
        <v>60</v>
      </c>
      <c r="E8" s="43">
        <v>57</v>
      </c>
      <c r="F8" s="31">
        <f t="shared" si="0"/>
        <v>3</v>
      </c>
      <c r="G8" s="45">
        <f t="shared" si="1"/>
        <v>0.05</v>
      </c>
      <c r="H8" s="20" t="s">
        <v>49</v>
      </c>
      <c r="I8" s="21">
        <v>53</v>
      </c>
      <c r="J8" s="46">
        <v>43</v>
      </c>
      <c r="K8" s="40">
        <f t="shared" si="2"/>
        <v>10</v>
      </c>
      <c r="L8" s="47">
        <f t="shared" si="3"/>
        <v>0.18867924528301888</v>
      </c>
    </row>
    <row r="9" spans="1:12" ht="16.5">
      <c r="A9" s="48">
        <v>41</v>
      </c>
      <c r="B9" s="20" t="s">
        <v>50</v>
      </c>
      <c r="C9" s="3" t="s">
        <v>51</v>
      </c>
      <c r="D9" s="4">
        <v>30</v>
      </c>
      <c r="E9" s="5">
        <v>28</v>
      </c>
      <c r="F9" s="31">
        <f t="shared" si="0"/>
        <v>2</v>
      </c>
      <c r="G9" s="45">
        <f t="shared" si="1"/>
        <v>6.6666666666666666E-2</v>
      </c>
      <c r="H9" s="20" t="s">
        <v>52</v>
      </c>
      <c r="I9" s="21">
        <v>60</v>
      </c>
      <c r="J9" s="22">
        <v>33</v>
      </c>
      <c r="K9" s="40">
        <f t="shared" si="2"/>
        <v>27</v>
      </c>
      <c r="L9" s="47">
        <f t="shared" si="3"/>
        <v>0.45</v>
      </c>
    </row>
    <row r="10" spans="1:12" ht="16.5">
      <c r="A10" s="48">
        <v>34</v>
      </c>
      <c r="B10" s="20" t="s">
        <v>42</v>
      </c>
      <c r="C10" s="3" t="s">
        <v>53</v>
      </c>
      <c r="D10" s="4">
        <v>60</v>
      </c>
      <c r="E10" s="43">
        <v>58</v>
      </c>
      <c r="F10" s="31">
        <f t="shared" si="0"/>
        <v>2</v>
      </c>
      <c r="G10" s="45">
        <f t="shared" si="1"/>
        <v>3.3333333333333333E-2</v>
      </c>
      <c r="H10" s="20" t="s">
        <v>16</v>
      </c>
      <c r="I10" s="21">
        <v>60</v>
      </c>
      <c r="J10" s="46">
        <v>39</v>
      </c>
      <c r="K10" s="40">
        <f t="shared" si="2"/>
        <v>21</v>
      </c>
      <c r="L10" s="47">
        <f t="shared" si="3"/>
        <v>0.35</v>
      </c>
    </row>
    <row r="11" spans="1:12" ht="16.5">
      <c r="A11" s="48">
        <v>21</v>
      </c>
      <c r="B11" s="20" t="s">
        <v>42</v>
      </c>
      <c r="C11" s="3" t="s">
        <v>54</v>
      </c>
      <c r="D11" s="4">
        <v>30</v>
      </c>
      <c r="E11" s="43">
        <v>29</v>
      </c>
      <c r="F11" s="31">
        <f t="shared" si="0"/>
        <v>1</v>
      </c>
      <c r="G11" s="45">
        <f t="shared" si="1"/>
        <v>3.3333333333333333E-2</v>
      </c>
      <c r="H11" s="20" t="s">
        <v>19</v>
      </c>
      <c r="I11" s="21">
        <v>60</v>
      </c>
      <c r="J11" s="46">
        <v>22</v>
      </c>
      <c r="K11" s="40">
        <f t="shared" si="2"/>
        <v>38</v>
      </c>
      <c r="L11" s="47">
        <f t="shared" si="3"/>
        <v>0.6333333333333333</v>
      </c>
    </row>
    <row r="12" spans="1:12" ht="16.5">
      <c r="A12" s="48">
        <v>26</v>
      </c>
      <c r="B12" s="20" t="s">
        <v>42</v>
      </c>
      <c r="C12" s="3" t="s">
        <v>55</v>
      </c>
      <c r="D12" s="4">
        <v>30</v>
      </c>
      <c r="E12" s="43">
        <v>30</v>
      </c>
      <c r="F12" s="31">
        <f t="shared" si="0"/>
        <v>0</v>
      </c>
      <c r="G12" s="45">
        <f t="shared" si="1"/>
        <v>0</v>
      </c>
      <c r="H12" s="20" t="s">
        <v>19</v>
      </c>
      <c r="I12" s="21">
        <v>60</v>
      </c>
      <c r="J12" s="46">
        <v>16</v>
      </c>
      <c r="K12" s="40">
        <f t="shared" si="2"/>
        <v>44</v>
      </c>
      <c r="L12" s="47">
        <f t="shared" si="3"/>
        <v>0.73333333333333328</v>
      </c>
    </row>
    <row r="13" spans="1:12" ht="16.5">
      <c r="A13" s="48">
        <v>20</v>
      </c>
      <c r="B13" s="20" t="s">
        <v>42</v>
      </c>
      <c r="C13" s="3" t="s">
        <v>56</v>
      </c>
      <c r="D13" s="4">
        <v>60</v>
      </c>
      <c r="E13" s="43">
        <v>60</v>
      </c>
      <c r="F13" s="31">
        <f t="shared" si="0"/>
        <v>0</v>
      </c>
      <c r="G13" s="45">
        <f t="shared" si="1"/>
        <v>0</v>
      </c>
      <c r="H13" s="20" t="s">
        <v>16</v>
      </c>
      <c r="I13" s="21">
        <v>60</v>
      </c>
      <c r="J13" s="46">
        <v>33</v>
      </c>
      <c r="K13" s="40">
        <f t="shared" si="2"/>
        <v>27</v>
      </c>
      <c r="L13" s="47">
        <f t="shared" si="3"/>
        <v>0.45</v>
      </c>
    </row>
    <row r="14" spans="1:12" ht="16.5">
      <c r="A14" s="48">
        <v>31</v>
      </c>
      <c r="B14" s="20" t="s">
        <v>42</v>
      </c>
      <c r="C14" s="3" t="s">
        <v>57</v>
      </c>
      <c r="D14" s="4">
        <v>30</v>
      </c>
      <c r="E14" s="43">
        <v>30</v>
      </c>
      <c r="F14" s="31">
        <f t="shared" si="0"/>
        <v>0</v>
      </c>
      <c r="G14" s="45">
        <f t="shared" si="1"/>
        <v>0</v>
      </c>
      <c r="H14" s="20" t="s">
        <v>16</v>
      </c>
      <c r="I14" s="21">
        <v>60</v>
      </c>
      <c r="J14" s="46">
        <v>39</v>
      </c>
      <c r="K14" s="40">
        <f t="shared" si="2"/>
        <v>21</v>
      </c>
      <c r="L14" s="47">
        <f t="shared" si="3"/>
        <v>0.35</v>
      </c>
    </row>
    <row r="15" spans="1:12" ht="16.5">
      <c r="A15" s="48">
        <v>39</v>
      </c>
      <c r="B15" s="20" t="s">
        <v>50</v>
      </c>
      <c r="C15" s="3" t="s">
        <v>58</v>
      </c>
      <c r="D15" s="4">
        <v>60</v>
      </c>
      <c r="E15" s="5">
        <v>60</v>
      </c>
      <c r="F15" s="31">
        <f t="shared" si="0"/>
        <v>0</v>
      </c>
      <c r="G15" s="45">
        <f t="shared" si="1"/>
        <v>0</v>
      </c>
      <c r="H15" s="20" t="s">
        <v>16</v>
      </c>
      <c r="I15" s="21">
        <v>60</v>
      </c>
      <c r="J15" s="22">
        <v>42</v>
      </c>
      <c r="K15" s="40">
        <f t="shared" si="2"/>
        <v>18</v>
      </c>
      <c r="L15" s="47">
        <f t="shared" si="3"/>
        <v>0.3</v>
      </c>
    </row>
    <row r="16" spans="1:12" ht="16.5">
      <c r="A16" s="48">
        <v>40</v>
      </c>
      <c r="B16" s="20" t="s">
        <v>50</v>
      </c>
      <c r="C16" s="3" t="s">
        <v>59</v>
      </c>
      <c r="D16" s="4">
        <v>30</v>
      </c>
      <c r="E16" s="5">
        <v>30</v>
      </c>
      <c r="F16" s="31">
        <f t="shared" si="0"/>
        <v>0</v>
      </c>
      <c r="G16" s="45">
        <f t="shared" si="1"/>
        <v>0</v>
      </c>
      <c r="H16" s="20" t="s">
        <v>16</v>
      </c>
      <c r="I16" s="21">
        <v>60</v>
      </c>
      <c r="J16" s="22">
        <v>46</v>
      </c>
      <c r="K16" s="40">
        <f t="shared" si="2"/>
        <v>14</v>
      </c>
      <c r="L16" s="47">
        <f t="shared" si="3"/>
        <v>0.23333333333333334</v>
      </c>
    </row>
    <row r="17" spans="1:12" ht="16.5">
      <c r="A17" s="1">
        <v>23</v>
      </c>
      <c r="B17" s="2" t="s">
        <v>42</v>
      </c>
      <c r="C17" s="3" t="s">
        <v>60</v>
      </c>
      <c r="D17" s="4">
        <v>30</v>
      </c>
      <c r="E17" s="43">
        <v>30</v>
      </c>
      <c r="F17" s="31">
        <f t="shared" si="0"/>
        <v>0</v>
      </c>
      <c r="G17" s="45">
        <f t="shared" si="1"/>
        <v>0</v>
      </c>
      <c r="H17" s="2" t="s">
        <v>16</v>
      </c>
      <c r="I17" s="6">
        <v>60</v>
      </c>
      <c r="J17" s="43">
        <v>53</v>
      </c>
      <c r="K17" s="31">
        <f t="shared" si="2"/>
        <v>7</v>
      </c>
      <c r="L17" s="45">
        <f t="shared" si="3"/>
        <v>0.11666666666666667</v>
      </c>
    </row>
    <row r="18" spans="1:12" ht="16.5">
      <c r="A18" s="1">
        <v>35</v>
      </c>
      <c r="B18" s="2" t="s">
        <v>42</v>
      </c>
      <c r="C18" s="3" t="s">
        <v>61</v>
      </c>
      <c r="D18" s="4">
        <v>60</v>
      </c>
      <c r="E18" s="43">
        <v>60</v>
      </c>
      <c r="F18" s="31">
        <f t="shared" si="0"/>
        <v>0</v>
      </c>
      <c r="G18" s="45">
        <f t="shared" si="1"/>
        <v>0</v>
      </c>
      <c r="H18" s="2" t="s">
        <v>16</v>
      </c>
      <c r="I18" s="6">
        <v>60</v>
      </c>
      <c r="J18" s="43">
        <v>53</v>
      </c>
      <c r="K18" s="31">
        <f t="shared" si="2"/>
        <v>7</v>
      </c>
      <c r="L18" s="45">
        <f t="shared" si="3"/>
        <v>0.11666666666666667</v>
      </c>
    </row>
    <row r="19" spans="1:12" ht="16.5">
      <c r="A19" s="1">
        <v>37</v>
      </c>
      <c r="B19" s="2" t="s">
        <v>50</v>
      </c>
      <c r="C19" s="3" t="s">
        <v>62</v>
      </c>
      <c r="D19" s="4">
        <v>60</v>
      </c>
      <c r="E19" s="5">
        <v>60</v>
      </c>
      <c r="F19" s="31">
        <f t="shared" si="0"/>
        <v>0</v>
      </c>
      <c r="G19" s="45">
        <f t="shared" si="1"/>
        <v>0</v>
      </c>
      <c r="H19" s="2" t="s">
        <v>16</v>
      </c>
      <c r="I19" s="6">
        <v>60</v>
      </c>
      <c r="J19" s="5">
        <v>57</v>
      </c>
      <c r="K19" s="31">
        <f t="shared" si="2"/>
        <v>3</v>
      </c>
      <c r="L19" s="45">
        <f t="shared" si="3"/>
        <v>0.05</v>
      </c>
    </row>
    <row r="20" spans="1:12" ht="16.5">
      <c r="A20" s="1">
        <v>19</v>
      </c>
      <c r="B20" s="2" t="s">
        <v>42</v>
      </c>
      <c r="C20" s="3" t="s">
        <v>63</v>
      </c>
      <c r="D20" s="4">
        <v>60</v>
      </c>
      <c r="E20" s="43">
        <v>60</v>
      </c>
      <c r="F20" s="31">
        <f t="shared" si="0"/>
        <v>0</v>
      </c>
      <c r="G20" s="45">
        <f t="shared" si="1"/>
        <v>0</v>
      </c>
      <c r="H20" s="44" t="s">
        <v>64</v>
      </c>
      <c r="I20" s="6">
        <v>61</v>
      </c>
      <c r="J20" s="43">
        <v>61</v>
      </c>
      <c r="K20" s="31">
        <f t="shared" si="2"/>
        <v>0</v>
      </c>
      <c r="L20" s="45">
        <f t="shared" si="3"/>
        <v>0</v>
      </c>
    </row>
    <row r="21" spans="1:12" ht="16.5">
      <c r="A21" s="1">
        <v>32</v>
      </c>
      <c r="B21" s="2" t="s">
        <v>42</v>
      </c>
      <c r="C21" s="3" t="s">
        <v>65</v>
      </c>
      <c r="D21" s="4">
        <v>60</v>
      </c>
      <c r="E21" s="43">
        <v>60</v>
      </c>
      <c r="F21" s="31">
        <f t="shared" si="0"/>
        <v>0</v>
      </c>
      <c r="G21" s="45">
        <f t="shared" si="1"/>
        <v>0</v>
      </c>
      <c r="H21" s="2" t="s">
        <v>16</v>
      </c>
      <c r="I21" s="6">
        <v>60</v>
      </c>
      <c r="J21" s="43">
        <v>60</v>
      </c>
      <c r="K21" s="31">
        <f t="shared" si="2"/>
        <v>0</v>
      </c>
      <c r="L21" s="45">
        <f t="shared" si="3"/>
        <v>0</v>
      </c>
    </row>
    <row r="22" spans="1:12" ht="16.5">
      <c r="A22" s="1">
        <v>36</v>
      </c>
      <c r="B22" s="2" t="s">
        <v>50</v>
      </c>
      <c r="C22" s="3" t="s">
        <v>66</v>
      </c>
      <c r="D22" s="4">
        <v>60</v>
      </c>
      <c r="E22" s="5">
        <v>60</v>
      </c>
      <c r="F22" s="31">
        <f t="shared" si="0"/>
        <v>0</v>
      </c>
      <c r="G22" s="45">
        <f t="shared" si="1"/>
        <v>0</v>
      </c>
      <c r="H22" s="2" t="s">
        <v>16</v>
      </c>
      <c r="I22" s="6">
        <v>60</v>
      </c>
      <c r="J22" s="5">
        <v>60</v>
      </c>
      <c r="K22" s="31">
        <f t="shared" si="2"/>
        <v>0</v>
      </c>
      <c r="L22" s="45">
        <f t="shared" si="3"/>
        <v>0</v>
      </c>
    </row>
    <row r="23" spans="1:12" ht="16.5">
      <c r="A23" s="49">
        <v>38</v>
      </c>
      <c r="B23" s="50" t="s">
        <v>50</v>
      </c>
      <c r="C23" s="51" t="s">
        <v>67</v>
      </c>
      <c r="D23" s="52">
        <v>60</v>
      </c>
      <c r="E23" s="53">
        <v>64</v>
      </c>
      <c r="F23" s="54">
        <f t="shared" si="0"/>
        <v>-4</v>
      </c>
      <c r="G23" s="55">
        <f t="shared" si="1"/>
        <v>-6.6666666666666666E-2</v>
      </c>
      <c r="H23" s="50" t="s">
        <v>16</v>
      </c>
      <c r="I23" s="56">
        <v>60</v>
      </c>
      <c r="J23" s="53">
        <v>65</v>
      </c>
      <c r="K23" s="54">
        <f t="shared" si="2"/>
        <v>-5</v>
      </c>
      <c r="L23" s="55">
        <f t="shared" si="3"/>
        <v>-8.3333333333333329E-2</v>
      </c>
    </row>
    <row r="24" spans="1:12" ht="16.5">
      <c r="A24" s="49">
        <v>24</v>
      </c>
      <c r="B24" s="50" t="s">
        <v>42</v>
      </c>
      <c r="C24" s="51" t="s">
        <v>68</v>
      </c>
      <c r="D24" s="52">
        <v>30</v>
      </c>
      <c r="E24" s="57">
        <v>40</v>
      </c>
      <c r="F24" s="54">
        <f t="shared" si="0"/>
        <v>-10</v>
      </c>
      <c r="G24" s="55">
        <f t="shared" si="1"/>
        <v>-0.33333333333333331</v>
      </c>
      <c r="H24" s="58" t="s">
        <v>69</v>
      </c>
      <c r="I24" s="59">
        <v>60</v>
      </c>
      <c r="J24" s="60">
        <v>57</v>
      </c>
      <c r="K24" s="61">
        <f t="shared" si="2"/>
        <v>3</v>
      </c>
      <c r="L24" s="62">
        <f t="shared" si="3"/>
        <v>0.05</v>
      </c>
    </row>
    <row r="25" spans="1:12" ht="16.5">
      <c r="A25" s="49">
        <v>25</v>
      </c>
      <c r="B25" s="50" t="s">
        <v>42</v>
      </c>
      <c r="C25" s="51" t="s">
        <v>70</v>
      </c>
      <c r="D25" s="52">
        <v>30</v>
      </c>
      <c r="E25" s="57">
        <v>45</v>
      </c>
      <c r="F25" s="54">
        <f t="shared" si="0"/>
        <v>-15</v>
      </c>
      <c r="G25" s="55">
        <f t="shared" si="1"/>
        <v>-0.5</v>
      </c>
      <c r="H25" s="58" t="s">
        <v>16</v>
      </c>
      <c r="I25" s="59">
        <v>60</v>
      </c>
      <c r="J25" s="60">
        <v>47</v>
      </c>
      <c r="K25" s="61">
        <f t="shared" si="2"/>
        <v>13</v>
      </c>
      <c r="L25" s="62">
        <f t="shared" si="3"/>
        <v>0.21666666666666667</v>
      </c>
    </row>
  </sheetData>
  <sortState xmlns:xlrd2="http://schemas.microsoft.com/office/spreadsheetml/2017/richdata2" ref="A4:L26">
    <sortCondition descending="1" ref="F4:F26"/>
    <sortCondition descending="1" ref="K4:K2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1"/>
  <sheetViews>
    <sheetView topLeftCell="A16" workbookViewId="0">
      <selection activeCell="A25" sqref="A25:XFD28"/>
    </sheetView>
  </sheetViews>
  <sheetFormatPr defaultRowHeight="15"/>
  <cols>
    <col min="2" max="2" width="15.42578125" customWidth="1"/>
    <col min="3" max="3" width="24.5703125" customWidth="1"/>
    <col min="4" max="4" width="12" customWidth="1"/>
    <col min="5" max="5" width="11.85546875" customWidth="1"/>
    <col min="7" max="7" width="13.85546875" customWidth="1"/>
    <col min="8" max="8" width="19.140625" customWidth="1"/>
    <col min="9" max="9" width="13.7109375" customWidth="1"/>
    <col min="10" max="10" width="14" customWidth="1"/>
    <col min="11" max="11" width="11.85546875" customWidth="1"/>
    <col min="12" max="12" width="14.42578125" customWidth="1"/>
  </cols>
  <sheetData>
    <row r="1" spans="1:12" ht="21">
      <c r="A1" s="14" t="s">
        <v>71</v>
      </c>
      <c r="J1" s="14" t="s">
        <v>1</v>
      </c>
    </row>
    <row r="2" spans="1:12" ht="56.25">
      <c r="A2" s="7" t="s">
        <v>2</v>
      </c>
      <c r="B2" s="8" t="s">
        <v>3</v>
      </c>
      <c r="C2" s="7" t="s">
        <v>4</v>
      </c>
      <c r="D2" s="9" t="s">
        <v>5</v>
      </c>
      <c r="E2" s="9" t="s">
        <v>6</v>
      </c>
      <c r="F2" s="9" t="s">
        <v>7</v>
      </c>
      <c r="G2" s="9" t="s">
        <v>8</v>
      </c>
      <c r="H2" s="10" t="s">
        <v>9</v>
      </c>
      <c r="I2" s="10" t="s">
        <v>10</v>
      </c>
      <c r="J2" s="10" t="s">
        <v>11</v>
      </c>
      <c r="K2" s="10" t="s">
        <v>12</v>
      </c>
      <c r="L2" s="10" t="s">
        <v>13</v>
      </c>
    </row>
    <row r="3" spans="1:12" ht="16.5">
      <c r="A3" s="97">
        <v>60</v>
      </c>
      <c r="B3" s="98" t="s">
        <v>72</v>
      </c>
      <c r="C3" s="99" t="s">
        <v>73</v>
      </c>
      <c r="D3" s="100">
        <v>60</v>
      </c>
      <c r="E3" s="103">
        <v>17</v>
      </c>
      <c r="F3" s="93">
        <f t="shared" ref="F3:F21" si="0">D3-E3</f>
        <v>43</v>
      </c>
      <c r="G3" s="94">
        <f t="shared" ref="G3:G21" si="1">F3/D3</f>
        <v>0.71666666666666667</v>
      </c>
      <c r="H3" s="98" t="s">
        <v>74</v>
      </c>
      <c r="I3" s="102">
        <v>53</v>
      </c>
      <c r="J3" s="103">
        <v>26</v>
      </c>
      <c r="K3" s="93">
        <f t="shared" ref="K3:K21" si="2">I3-J3</f>
        <v>27</v>
      </c>
      <c r="L3" s="94">
        <f t="shared" ref="L3:L21" si="3">K3/I3</f>
        <v>0.50943396226415094</v>
      </c>
    </row>
    <row r="4" spans="1:12" ht="16.5">
      <c r="A4" s="97">
        <v>54</v>
      </c>
      <c r="B4" s="98" t="s">
        <v>75</v>
      </c>
      <c r="C4" s="99" t="s">
        <v>76</v>
      </c>
      <c r="D4" s="100">
        <v>60</v>
      </c>
      <c r="E4" s="103">
        <v>28</v>
      </c>
      <c r="F4" s="93">
        <f t="shared" si="0"/>
        <v>32</v>
      </c>
      <c r="G4" s="94">
        <f t="shared" si="1"/>
        <v>0.53333333333333333</v>
      </c>
      <c r="H4" s="98" t="s">
        <v>16</v>
      </c>
      <c r="I4" s="102">
        <v>60</v>
      </c>
      <c r="J4" s="103">
        <v>28</v>
      </c>
      <c r="K4" s="93">
        <f t="shared" si="2"/>
        <v>32</v>
      </c>
      <c r="L4" s="94">
        <f t="shared" si="3"/>
        <v>0.53333333333333333</v>
      </c>
    </row>
    <row r="5" spans="1:12" ht="16.5">
      <c r="A5" s="97">
        <v>57</v>
      </c>
      <c r="B5" s="98" t="s">
        <v>75</v>
      </c>
      <c r="C5" s="99" t="s">
        <v>77</v>
      </c>
      <c r="D5" s="100">
        <v>60</v>
      </c>
      <c r="E5" s="103">
        <v>38</v>
      </c>
      <c r="F5" s="93">
        <f t="shared" si="0"/>
        <v>22</v>
      </c>
      <c r="G5" s="94">
        <f t="shared" si="1"/>
        <v>0.36666666666666664</v>
      </c>
      <c r="H5" s="98" t="s">
        <v>16</v>
      </c>
      <c r="I5" s="102">
        <v>60</v>
      </c>
      <c r="J5" s="103">
        <v>27</v>
      </c>
      <c r="K5" s="93">
        <f t="shared" si="2"/>
        <v>33</v>
      </c>
      <c r="L5" s="94">
        <f t="shared" si="3"/>
        <v>0.55000000000000004</v>
      </c>
    </row>
    <row r="6" spans="1:12" ht="16.5">
      <c r="A6" s="97">
        <v>59</v>
      </c>
      <c r="B6" s="98" t="s">
        <v>72</v>
      </c>
      <c r="C6" s="99" t="s">
        <v>78</v>
      </c>
      <c r="D6" s="100">
        <v>60</v>
      </c>
      <c r="E6" s="103">
        <v>47</v>
      </c>
      <c r="F6" s="93">
        <f t="shared" si="0"/>
        <v>13</v>
      </c>
      <c r="G6" s="94">
        <f t="shared" si="1"/>
        <v>0.21666666666666667</v>
      </c>
      <c r="H6" s="98" t="s">
        <v>16</v>
      </c>
      <c r="I6" s="102">
        <v>60</v>
      </c>
      <c r="J6" s="103">
        <v>40</v>
      </c>
      <c r="K6" s="93">
        <f t="shared" si="2"/>
        <v>20</v>
      </c>
      <c r="L6" s="94">
        <f t="shared" si="3"/>
        <v>0.33333333333333331</v>
      </c>
    </row>
    <row r="7" spans="1:12" ht="16.5">
      <c r="A7" s="97">
        <v>50</v>
      </c>
      <c r="B7" s="98" t="s">
        <v>79</v>
      </c>
      <c r="C7" s="99" t="s">
        <v>80</v>
      </c>
      <c r="D7" s="100">
        <v>60</v>
      </c>
      <c r="E7" s="103">
        <v>48</v>
      </c>
      <c r="F7" s="93">
        <f t="shared" si="0"/>
        <v>12</v>
      </c>
      <c r="G7" s="94">
        <f t="shared" si="1"/>
        <v>0.2</v>
      </c>
      <c r="H7" s="98" t="s">
        <v>19</v>
      </c>
      <c r="I7" s="102">
        <v>60</v>
      </c>
      <c r="J7" s="103">
        <v>32</v>
      </c>
      <c r="K7" s="93">
        <f t="shared" si="2"/>
        <v>28</v>
      </c>
      <c r="L7" s="94">
        <f t="shared" si="3"/>
        <v>0.46666666666666667</v>
      </c>
    </row>
    <row r="8" spans="1:12" ht="16.5">
      <c r="A8" s="97">
        <v>56</v>
      </c>
      <c r="B8" s="98" t="s">
        <v>75</v>
      </c>
      <c r="C8" s="99" t="s">
        <v>81</v>
      </c>
      <c r="D8" s="100">
        <v>60</v>
      </c>
      <c r="E8" s="103">
        <v>50</v>
      </c>
      <c r="F8" s="93">
        <f t="shared" si="0"/>
        <v>10</v>
      </c>
      <c r="G8" s="94">
        <f t="shared" si="1"/>
        <v>0.16666666666666666</v>
      </c>
      <c r="H8" s="98" t="s">
        <v>52</v>
      </c>
      <c r="I8" s="102">
        <v>60</v>
      </c>
      <c r="J8" s="103">
        <v>33</v>
      </c>
      <c r="K8" s="93">
        <f t="shared" si="2"/>
        <v>27</v>
      </c>
      <c r="L8" s="94">
        <f t="shared" si="3"/>
        <v>0.45</v>
      </c>
    </row>
    <row r="9" spans="1:12" ht="16.5">
      <c r="A9" s="1">
        <v>47</v>
      </c>
      <c r="B9" s="16" t="s">
        <v>79</v>
      </c>
      <c r="C9" s="17" t="s">
        <v>82</v>
      </c>
      <c r="D9" s="18">
        <v>60</v>
      </c>
      <c r="E9" s="19">
        <v>51</v>
      </c>
      <c r="F9" s="67">
        <f t="shared" si="0"/>
        <v>9</v>
      </c>
      <c r="G9" s="68">
        <f t="shared" si="1"/>
        <v>0.15</v>
      </c>
      <c r="H9" s="20" t="s">
        <v>19</v>
      </c>
      <c r="I9" s="21">
        <v>60</v>
      </c>
      <c r="J9" s="22">
        <v>40</v>
      </c>
      <c r="K9" s="40">
        <f t="shared" si="2"/>
        <v>20</v>
      </c>
      <c r="L9" s="47">
        <f t="shared" si="3"/>
        <v>0.33333333333333331</v>
      </c>
    </row>
    <row r="10" spans="1:12" ht="16.5">
      <c r="A10" s="1">
        <v>44</v>
      </c>
      <c r="B10" s="16" t="s">
        <v>79</v>
      </c>
      <c r="C10" s="17" t="s">
        <v>83</v>
      </c>
      <c r="D10" s="18">
        <v>60</v>
      </c>
      <c r="E10" s="19">
        <v>51</v>
      </c>
      <c r="F10" s="67">
        <f t="shared" si="0"/>
        <v>9</v>
      </c>
      <c r="G10" s="68">
        <f t="shared" si="1"/>
        <v>0.15</v>
      </c>
      <c r="H10" s="20" t="s">
        <v>49</v>
      </c>
      <c r="I10" s="21">
        <v>53</v>
      </c>
      <c r="J10" s="22">
        <v>42</v>
      </c>
      <c r="K10" s="40">
        <f t="shared" si="2"/>
        <v>11</v>
      </c>
      <c r="L10" s="47">
        <f t="shared" si="3"/>
        <v>0.20754716981132076</v>
      </c>
    </row>
    <row r="11" spans="1:12" ht="16.5">
      <c r="A11" s="1">
        <v>52</v>
      </c>
      <c r="B11" s="16" t="s">
        <v>84</v>
      </c>
      <c r="C11" s="17" t="s">
        <v>85</v>
      </c>
      <c r="D11" s="18">
        <v>60</v>
      </c>
      <c r="E11" s="19">
        <v>52</v>
      </c>
      <c r="F11" s="67">
        <f t="shared" si="0"/>
        <v>8</v>
      </c>
      <c r="G11" s="68">
        <f t="shared" si="1"/>
        <v>0.13333333333333333</v>
      </c>
      <c r="H11" s="2" t="s">
        <v>16</v>
      </c>
      <c r="I11" s="6">
        <v>60</v>
      </c>
      <c r="J11" s="5">
        <v>55</v>
      </c>
      <c r="K11" s="31">
        <f t="shared" si="2"/>
        <v>5</v>
      </c>
      <c r="L11" s="45">
        <f t="shared" si="3"/>
        <v>8.3333333333333329E-2</v>
      </c>
    </row>
    <row r="12" spans="1:12" ht="16.5">
      <c r="A12" s="1">
        <v>49</v>
      </c>
      <c r="B12" s="2" t="s">
        <v>79</v>
      </c>
      <c r="C12" s="3" t="s">
        <v>86</v>
      </c>
      <c r="D12" s="4">
        <v>60</v>
      </c>
      <c r="E12" s="5">
        <v>54</v>
      </c>
      <c r="F12" s="31">
        <f t="shared" si="0"/>
        <v>6</v>
      </c>
      <c r="G12" s="45">
        <f t="shared" si="1"/>
        <v>0.1</v>
      </c>
      <c r="H12" s="20" t="s">
        <v>52</v>
      </c>
      <c r="I12" s="21">
        <v>60</v>
      </c>
      <c r="J12" s="22">
        <v>36</v>
      </c>
      <c r="K12" s="40">
        <f t="shared" si="2"/>
        <v>24</v>
      </c>
      <c r="L12" s="47">
        <f t="shared" si="3"/>
        <v>0.4</v>
      </c>
    </row>
    <row r="13" spans="1:12" ht="16.5">
      <c r="A13" s="1">
        <v>43</v>
      </c>
      <c r="B13" s="2" t="s">
        <v>79</v>
      </c>
      <c r="C13" s="3" t="s">
        <v>87</v>
      </c>
      <c r="D13" s="4">
        <v>60</v>
      </c>
      <c r="E13" s="5">
        <v>54</v>
      </c>
      <c r="F13" s="31">
        <f t="shared" si="0"/>
        <v>6</v>
      </c>
      <c r="G13" s="45">
        <f t="shared" si="1"/>
        <v>0.1</v>
      </c>
      <c r="H13" s="20" t="s">
        <v>52</v>
      </c>
      <c r="I13" s="21">
        <v>60</v>
      </c>
      <c r="J13" s="22">
        <v>42</v>
      </c>
      <c r="K13" s="40">
        <f t="shared" si="2"/>
        <v>18</v>
      </c>
      <c r="L13" s="47">
        <f t="shared" si="3"/>
        <v>0.3</v>
      </c>
    </row>
    <row r="14" spans="1:12" ht="16.5">
      <c r="A14" s="1">
        <v>46</v>
      </c>
      <c r="B14" s="2" t="s">
        <v>79</v>
      </c>
      <c r="C14" s="3" t="s">
        <v>88</v>
      </c>
      <c r="D14" s="4">
        <v>60</v>
      </c>
      <c r="E14" s="5">
        <v>54</v>
      </c>
      <c r="F14" s="31">
        <f t="shared" si="0"/>
        <v>6</v>
      </c>
      <c r="G14" s="45">
        <f t="shared" si="1"/>
        <v>0.1</v>
      </c>
      <c r="H14" s="50" t="s">
        <v>16</v>
      </c>
      <c r="I14" s="56">
        <v>60</v>
      </c>
      <c r="J14" s="53">
        <v>63</v>
      </c>
      <c r="K14" s="54">
        <f t="shared" si="2"/>
        <v>-3</v>
      </c>
      <c r="L14" s="55">
        <f t="shared" si="3"/>
        <v>-0.05</v>
      </c>
    </row>
    <row r="15" spans="1:12" ht="16.5">
      <c r="A15" s="1">
        <v>45</v>
      </c>
      <c r="B15" s="2" t="s">
        <v>79</v>
      </c>
      <c r="C15" s="3" t="s">
        <v>89</v>
      </c>
      <c r="D15" s="4">
        <v>60</v>
      </c>
      <c r="E15" s="5">
        <v>55</v>
      </c>
      <c r="F15" s="31">
        <f t="shared" si="0"/>
        <v>5</v>
      </c>
      <c r="G15" s="45">
        <f t="shared" si="1"/>
        <v>8.3333333333333329E-2</v>
      </c>
      <c r="H15" s="20" t="s">
        <v>16</v>
      </c>
      <c r="I15" s="21">
        <v>60</v>
      </c>
      <c r="J15" s="22">
        <v>36</v>
      </c>
      <c r="K15" s="40">
        <f t="shared" si="2"/>
        <v>24</v>
      </c>
      <c r="L15" s="47">
        <f t="shared" si="3"/>
        <v>0.4</v>
      </c>
    </row>
    <row r="16" spans="1:12" ht="16.5">
      <c r="A16" s="1">
        <v>51</v>
      </c>
      <c r="B16" s="16" t="s">
        <v>84</v>
      </c>
      <c r="C16" s="17" t="s">
        <v>90</v>
      </c>
      <c r="D16" s="18">
        <v>30</v>
      </c>
      <c r="E16" s="19">
        <v>26</v>
      </c>
      <c r="F16" s="67">
        <f t="shared" si="0"/>
        <v>4</v>
      </c>
      <c r="G16" s="68">
        <f t="shared" si="1"/>
        <v>0.13333333333333333</v>
      </c>
      <c r="H16" s="2" t="s">
        <v>52</v>
      </c>
      <c r="I16" s="6">
        <v>60</v>
      </c>
      <c r="J16" s="5">
        <v>54</v>
      </c>
      <c r="K16" s="31">
        <f t="shared" si="2"/>
        <v>6</v>
      </c>
      <c r="L16" s="45">
        <f t="shared" si="3"/>
        <v>0.1</v>
      </c>
    </row>
    <row r="17" spans="1:12" ht="16.5">
      <c r="A17" s="1">
        <v>42</v>
      </c>
      <c r="B17" s="2" t="s">
        <v>79</v>
      </c>
      <c r="C17" s="3" t="s">
        <v>91</v>
      </c>
      <c r="D17" s="4">
        <v>60</v>
      </c>
      <c r="E17" s="5">
        <v>57</v>
      </c>
      <c r="F17" s="31">
        <f t="shared" si="0"/>
        <v>3</v>
      </c>
      <c r="G17" s="45">
        <f t="shared" si="1"/>
        <v>0.05</v>
      </c>
      <c r="H17" s="2" t="s">
        <v>16</v>
      </c>
      <c r="I17" s="6">
        <v>60</v>
      </c>
      <c r="J17" s="5">
        <v>47</v>
      </c>
      <c r="K17" s="31">
        <f t="shared" si="2"/>
        <v>13</v>
      </c>
      <c r="L17" s="45">
        <f t="shared" si="3"/>
        <v>0.21666666666666667</v>
      </c>
    </row>
    <row r="18" spans="1:12" ht="16.5">
      <c r="A18" s="64">
        <v>53</v>
      </c>
      <c r="B18" s="65" t="s">
        <v>84</v>
      </c>
      <c r="C18" s="66" t="s">
        <v>92</v>
      </c>
      <c r="D18" s="4">
        <v>30</v>
      </c>
      <c r="E18" s="5">
        <v>27</v>
      </c>
      <c r="F18" s="31">
        <f t="shared" si="0"/>
        <v>3</v>
      </c>
      <c r="G18" s="45">
        <f t="shared" si="1"/>
        <v>0.1</v>
      </c>
      <c r="H18" s="2" t="s">
        <v>16</v>
      </c>
      <c r="I18" s="6">
        <v>60</v>
      </c>
      <c r="J18" s="5">
        <v>47</v>
      </c>
      <c r="K18" s="31">
        <f t="shared" si="2"/>
        <v>13</v>
      </c>
      <c r="L18" s="45">
        <f t="shared" si="3"/>
        <v>0.21666666666666667</v>
      </c>
    </row>
    <row r="19" spans="1:12" ht="16.5">
      <c r="A19" s="1">
        <v>48</v>
      </c>
      <c r="B19" s="2" t="s">
        <v>79</v>
      </c>
      <c r="C19" s="3" t="s">
        <v>93</v>
      </c>
      <c r="D19" s="4">
        <v>30</v>
      </c>
      <c r="E19" s="5">
        <v>30</v>
      </c>
      <c r="F19" s="31">
        <f t="shared" si="0"/>
        <v>0</v>
      </c>
      <c r="G19" s="45">
        <f t="shared" si="1"/>
        <v>0</v>
      </c>
      <c r="H19" s="20" t="s">
        <v>16</v>
      </c>
      <c r="I19" s="21">
        <v>60</v>
      </c>
      <c r="J19" s="22">
        <v>36</v>
      </c>
      <c r="K19" s="40">
        <f t="shared" si="2"/>
        <v>24</v>
      </c>
      <c r="L19" s="47">
        <f t="shared" si="3"/>
        <v>0.4</v>
      </c>
    </row>
    <row r="20" spans="1:12" ht="16.5">
      <c r="A20" s="1">
        <v>58</v>
      </c>
      <c r="B20" s="2" t="s">
        <v>75</v>
      </c>
      <c r="C20" s="3" t="s">
        <v>94</v>
      </c>
      <c r="D20" s="4">
        <v>30</v>
      </c>
      <c r="E20" s="5">
        <v>30</v>
      </c>
      <c r="F20" s="31">
        <f t="shared" si="0"/>
        <v>0</v>
      </c>
      <c r="G20" s="45">
        <f t="shared" si="1"/>
        <v>0</v>
      </c>
      <c r="H20" s="20" t="s">
        <v>19</v>
      </c>
      <c r="I20" s="21">
        <v>60</v>
      </c>
      <c r="J20" s="22">
        <v>38</v>
      </c>
      <c r="K20" s="40">
        <f t="shared" si="2"/>
        <v>22</v>
      </c>
      <c r="L20" s="47">
        <f t="shared" si="3"/>
        <v>0.36666666666666664</v>
      </c>
    </row>
    <row r="21" spans="1:12" ht="16.5">
      <c r="A21" s="1">
        <v>55</v>
      </c>
      <c r="B21" s="2" t="s">
        <v>75</v>
      </c>
      <c r="C21" s="3" t="s">
        <v>95</v>
      </c>
      <c r="D21" s="4">
        <v>30</v>
      </c>
      <c r="E21" s="5">
        <v>30</v>
      </c>
      <c r="F21" s="31">
        <f t="shared" si="0"/>
        <v>0</v>
      </c>
      <c r="G21" s="45">
        <f t="shared" si="1"/>
        <v>0</v>
      </c>
      <c r="H21" s="20" t="s">
        <v>16</v>
      </c>
      <c r="I21" s="21">
        <v>60</v>
      </c>
      <c r="J21" s="22">
        <v>40</v>
      </c>
      <c r="K21" s="40">
        <f t="shared" si="2"/>
        <v>20</v>
      </c>
      <c r="L21" s="47">
        <f t="shared" si="3"/>
        <v>0.33333333333333331</v>
      </c>
    </row>
  </sheetData>
  <sortState xmlns:xlrd2="http://schemas.microsoft.com/office/spreadsheetml/2017/richdata2" ref="A3:L21">
    <sortCondition descending="1" ref="F3:F21"/>
    <sortCondition descending="1" ref="K3:K21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5"/>
  <sheetViews>
    <sheetView topLeftCell="A16" workbookViewId="0">
      <selection activeCell="A19" sqref="A19:XFD22"/>
    </sheetView>
  </sheetViews>
  <sheetFormatPr defaultRowHeight="15"/>
  <cols>
    <col min="2" max="2" width="15.42578125" customWidth="1"/>
    <col min="3" max="3" width="24.5703125" customWidth="1"/>
    <col min="4" max="4" width="12" customWidth="1"/>
    <col min="5" max="5" width="11.85546875" customWidth="1"/>
    <col min="7" max="7" width="13.85546875" customWidth="1"/>
    <col min="8" max="8" width="19.140625" customWidth="1"/>
    <col min="9" max="9" width="13.7109375" customWidth="1"/>
    <col min="10" max="10" width="14" customWidth="1"/>
    <col min="11" max="11" width="11.85546875" customWidth="1"/>
    <col min="12" max="12" width="14.42578125" customWidth="1"/>
  </cols>
  <sheetData>
    <row r="1" spans="1:12" ht="21">
      <c r="A1" s="14" t="s">
        <v>96</v>
      </c>
      <c r="J1" s="14" t="s">
        <v>1</v>
      </c>
    </row>
    <row r="2" spans="1:12" ht="56.25">
      <c r="A2" s="7" t="s">
        <v>2</v>
      </c>
      <c r="B2" s="8" t="s">
        <v>3</v>
      </c>
      <c r="C2" s="7" t="s">
        <v>4</v>
      </c>
      <c r="D2" s="9" t="s">
        <v>5</v>
      </c>
      <c r="E2" s="9" t="s">
        <v>6</v>
      </c>
      <c r="F2" s="9" t="s">
        <v>7</v>
      </c>
      <c r="G2" s="9" t="s">
        <v>8</v>
      </c>
      <c r="H2" s="10" t="s">
        <v>9</v>
      </c>
      <c r="I2" s="10" t="s">
        <v>10</v>
      </c>
      <c r="J2" s="10" t="s">
        <v>11</v>
      </c>
      <c r="K2" s="10" t="s">
        <v>12</v>
      </c>
      <c r="L2" s="10" t="s">
        <v>13</v>
      </c>
    </row>
    <row r="3" spans="1:12" ht="16.5">
      <c r="A3" s="97">
        <v>68</v>
      </c>
      <c r="B3" s="98" t="s">
        <v>97</v>
      </c>
      <c r="C3" s="99" t="s">
        <v>98</v>
      </c>
      <c r="D3" s="100">
        <v>60</v>
      </c>
      <c r="E3" s="103">
        <f ca="1">IFERROR(__xludf.DUMMYFUNCTION("IMPORTRANGE(""https://docs.google.com/spreadsheets/d/1DzG_RA_MqUm6qeWRr8Fy-gl5glr1xZ5_EOY7V8L7eYI/edit?gid=596603332#gid=596603332"",""School Attendance !f59"")"),17)</f>
        <v>17</v>
      </c>
      <c r="F3" s="93">
        <f t="shared" ref="F3:F15" ca="1" si="0">D3-E3</f>
        <v>43</v>
      </c>
      <c r="G3" s="94">
        <f t="shared" ref="G3:G15" ca="1" si="1">F3/D3</f>
        <v>0.71666666666666667</v>
      </c>
      <c r="H3" s="98" t="s">
        <v>16</v>
      </c>
      <c r="I3" s="102">
        <v>60</v>
      </c>
      <c r="J3" s="104">
        <f ca="1">IFERROR(__xludf.DUMMYFUNCTION("IMPORTRANGE(""https://docs.google.com/spreadsheets/d/1DzG_RA_MqUm6qeWRr8Fy-gl5glr1xZ5_EOY7V8L7eYI/edit?gid=596603332#gid=596603332"",""College attendance 24-25!g23"")"),39)</f>
        <v>39</v>
      </c>
      <c r="K3" s="93">
        <f t="shared" ref="K3:K15" ca="1" si="2">I3-J3</f>
        <v>21</v>
      </c>
      <c r="L3" s="94">
        <f t="shared" ref="L3:L15" ca="1" si="3">K3/I3</f>
        <v>0.35</v>
      </c>
    </row>
    <row r="4" spans="1:12" ht="16.5">
      <c r="A4" s="97">
        <v>64</v>
      </c>
      <c r="B4" s="98" t="s">
        <v>99</v>
      </c>
      <c r="C4" s="99" t="s">
        <v>100</v>
      </c>
      <c r="D4" s="100">
        <v>60</v>
      </c>
      <c r="E4" s="103">
        <f ca="1">IFERROR(__xludf.DUMMYFUNCTION("IMPORTRANGE(""https://docs.google.com/spreadsheets/d/1DzG_RA_MqUm6qeWRr8Fy-gl5glr1xZ5_EOY7V8L7eYI/edit?gid=596603332#gid=596603332"",""School Attendance !f29"")"),20)</f>
        <v>20</v>
      </c>
      <c r="F4" s="93">
        <f t="shared" ca="1" si="0"/>
        <v>40</v>
      </c>
      <c r="G4" s="94">
        <f t="shared" ca="1" si="1"/>
        <v>0.66666666666666663</v>
      </c>
      <c r="H4" s="98" t="s">
        <v>16</v>
      </c>
      <c r="I4" s="102">
        <v>60</v>
      </c>
      <c r="J4" s="104">
        <f ca="1">IFERROR(__xludf.DUMMYFUNCTION("IMPORTRANGE(""https://docs.google.com/spreadsheets/d/1DzG_RA_MqUm6qeWRr8Fy-gl5glr1xZ5_EOY7V8L7eYI/edit?gid=596603332#gid=596603332"",""College attendance 24-25!g13"")"),49)</f>
        <v>49</v>
      </c>
      <c r="K4" s="93">
        <f t="shared" ca="1" si="2"/>
        <v>11</v>
      </c>
      <c r="L4" s="94">
        <f t="shared" ca="1" si="3"/>
        <v>0.18333333333333332</v>
      </c>
    </row>
    <row r="5" spans="1:12" ht="16.5">
      <c r="A5" s="97">
        <v>69</v>
      </c>
      <c r="B5" s="98" t="s">
        <v>97</v>
      </c>
      <c r="C5" s="99" t="s">
        <v>101</v>
      </c>
      <c r="D5" s="100">
        <v>60</v>
      </c>
      <c r="E5" s="103">
        <f ca="1">IFERROR(__xludf.DUMMYFUNCTION("IMPORTRANGE(""https://docs.google.com/spreadsheets/d/1DzG_RA_MqUm6qeWRr8Fy-gl5glr1xZ5_EOY7V8L7eYI/edit?gid=596603332#gid=596603332"",""School Attendance !f53"")"),23)</f>
        <v>23</v>
      </c>
      <c r="F5" s="93">
        <f t="shared" ca="1" si="0"/>
        <v>37</v>
      </c>
      <c r="G5" s="94">
        <f t="shared" ca="1" si="1"/>
        <v>0.6166666666666667</v>
      </c>
      <c r="H5" s="98" t="s">
        <v>16</v>
      </c>
      <c r="I5" s="102">
        <v>60</v>
      </c>
      <c r="J5" s="104">
        <f ca="1">IFERROR(__xludf.DUMMYFUNCTION("IMPORTRANGE(""https://docs.google.com/spreadsheets/d/1DzG_RA_MqUm6qeWRr8Fy-gl5glr1xZ5_EOY7V8L7eYI/edit?gid=596603332#gid=596603332"",""College attendance 24-25!g21"")"),30)</f>
        <v>30</v>
      </c>
      <c r="K5" s="93">
        <f t="shared" ca="1" si="2"/>
        <v>30</v>
      </c>
      <c r="L5" s="94">
        <f t="shared" ca="1" si="3"/>
        <v>0.5</v>
      </c>
    </row>
    <row r="6" spans="1:12" ht="16.5">
      <c r="A6" s="97">
        <v>61</v>
      </c>
      <c r="B6" s="98" t="s">
        <v>99</v>
      </c>
      <c r="C6" s="99" t="s">
        <v>102</v>
      </c>
      <c r="D6" s="100">
        <v>60</v>
      </c>
      <c r="E6" s="103">
        <f ca="1">IFERROR(__xludf.DUMMYFUNCTION("IMPORTRANGE(""https://docs.google.com/spreadsheets/d/1DzG_RA_MqUm6qeWRr8Fy-gl5glr1xZ5_EOY7V8L7eYI/edit?gid=596603332#gid=596603332"",""School Attendance !f5"")"),30)</f>
        <v>30</v>
      </c>
      <c r="F6" s="93">
        <f t="shared" ca="1" si="0"/>
        <v>30</v>
      </c>
      <c r="G6" s="94">
        <f t="shared" ca="1" si="1"/>
        <v>0.5</v>
      </c>
      <c r="H6" s="98" t="s">
        <v>16</v>
      </c>
      <c r="I6" s="102">
        <v>60</v>
      </c>
      <c r="J6" s="104">
        <f ca="1">IFERROR(__xludf.DUMMYFUNCTION("IMPORTRANGE(""https://docs.google.com/spreadsheets/d/1DzG_RA_MqUm6qeWRr8Fy-gl5glr1xZ5_EOY7V8L7eYI/edit?gid=596603332#gid=596603332"",""College attendance 24-25!g5"")"),30)</f>
        <v>30</v>
      </c>
      <c r="K6" s="93">
        <f t="shared" ca="1" si="2"/>
        <v>30</v>
      </c>
      <c r="L6" s="94">
        <f t="shared" ca="1" si="3"/>
        <v>0.5</v>
      </c>
    </row>
    <row r="7" spans="1:12" ht="16.5">
      <c r="A7" s="97">
        <v>67</v>
      </c>
      <c r="B7" s="98" t="s">
        <v>99</v>
      </c>
      <c r="C7" s="99" t="s">
        <v>103</v>
      </c>
      <c r="D7" s="100">
        <v>60</v>
      </c>
      <c r="E7" s="103">
        <f ca="1">IFERROR(__xludf.DUMMYFUNCTION("IMPORTRANGE(""https://docs.google.com/spreadsheets/d/1DzG_RA_MqUm6qeWRr8Fy-gl5glr1xZ5_EOY7V8L7eYI/edit?gid=596603332#gid=596603332"",""School Attendance !f41"")"),39)</f>
        <v>39</v>
      </c>
      <c r="F7" s="93">
        <f t="shared" ca="1" si="0"/>
        <v>21</v>
      </c>
      <c r="G7" s="94">
        <f t="shared" ca="1" si="1"/>
        <v>0.35</v>
      </c>
      <c r="H7" s="98" t="s">
        <v>16</v>
      </c>
      <c r="I7" s="102">
        <v>60</v>
      </c>
      <c r="J7" s="104">
        <f ca="1">IFERROR(__xludf.DUMMYFUNCTION("IMPORTRANGE(""https://docs.google.com/spreadsheets/d/1DzG_RA_MqUm6qeWRr8Fy-gl5glr1xZ5_EOY7V8L7eYI/edit?gid=596603332#gid=596603332"",""College attendance 24-25!g17"")"),43)</f>
        <v>43</v>
      </c>
      <c r="K7" s="93">
        <f t="shared" ca="1" si="2"/>
        <v>17</v>
      </c>
      <c r="L7" s="94">
        <f t="shared" ca="1" si="3"/>
        <v>0.28333333333333333</v>
      </c>
    </row>
    <row r="8" spans="1:12" ht="16.5">
      <c r="A8" s="97">
        <v>66</v>
      </c>
      <c r="B8" s="98" t="s">
        <v>99</v>
      </c>
      <c r="C8" s="99" t="s">
        <v>104</v>
      </c>
      <c r="D8" s="100">
        <v>60</v>
      </c>
      <c r="E8" s="103">
        <f ca="1">IFERROR(__xludf.DUMMYFUNCTION("IMPORTRANGE(""https://docs.google.com/spreadsheets/d/1DzG_RA_MqUm6qeWRr8Fy-gl5glr1xZ5_EOY7V8L7eYI/edit?gid=596603332#gid=596603332"",""School Attendance !f23"")"),40)</f>
        <v>40</v>
      </c>
      <c r="F8" s="93">
        <f t="shared" ca="1" si="0"/>
        <v>20</v>
      </c>
      <c r="G8" s="94">
        <f t="shared" ca="1" si="1"/>
        <v>0.33333333333333331</v>
      </c>
      <c r="H8" s="98" t="s">
        <v>16</v>
      </c>
      <c r="I8" s="102">
        <v>60</v>
      </c>
      <c r="J8" s="104">
        <f ca="1">IFERROR(__xludf.DUMMYFUNCTION("IMPORTRANGE(""https://docs.google.com/spreadsheets/d/1DzG_RA_MqUm6qeWRr8Fy-gl5glr1xZ5_EOY7V8L7eYI/edit?gid=596603332#gid=596603332"",""College attendance 24-25!g11"")"),44)</f>
        <v>44</v>
      </c>
      <c r="K8" s="93">
        <f t="shared" ca="1" si="2"/>
        <v>16</v>
      </c>
      <c r="L8" s="94">
        <f t="shared" ca="1" si="3"/>
        <v>0.26666666666666666</v>
      </c>
    </row>
    <row r="9" spans="1:12" ht="16.5">
      <c r="A9" s="97">
        <v>65</v>
      </c>
      <c r="B9" s="98" t="s">
        <v>99</v>
      </c>
      <c r="C9" s="99" t="s">
        <v>105</v>
      </c>
      <c r="D9" s="100">
        <v>60</v>
      </c>
      <c r="E9" s="103">
        <f ca="1">IFERROR(__xludf.DUMMYFUNCTION("IMPORTRANGE(""https://docs.google.com/spreadsheets/d/1DzG_RA_MqUm6qeWRr8Fy-gl5glr1xZ5_EOY7V8L7eYI/edit?gid=596603332#gid=596603332"",""School Attendance !f35"")"),42)</f>
        <v>42</v>
      </c>
      <c r="F9" s="93">
        <f t="shared" ca="1" si="0"/>
        <v>18</v>
      </c>
      <c r="G9" s="94">
        <f t="shared" ca="1" si="1"/>
        <v>0.3</v>
      </c>
      <c r="H9" s="98" t="s">
        <v>52</v>
      </c>
      <c r="I9" s="102">
        <v>60</v>
      </c>
      <c r="J9" s="104">
        <f ca="1">IFERROR(__xludf.DUMMYFUNCTION("IMPORTRANGE(""https://docs.google.com/spreadsheets/d/1DzG_RA_MqUm6qeWRr8Fy-gl5glr1xZ5_EOY7V8L7eYI/edit?gid=596603332#gid=596603332"",""College attendance 24-25!g15"")"),29)</f>
        <v>29</v>
      </c>
      <c r="K9" s="93">
        <f t="shared" ca="1" si="2"/>
        <v>31</v>
      </c>
      <c r="L9" s="94">
        <f t="shared" ca="1" si="3"/>
        <v>0.51666666666666672</v>
      </c>
    </row>
    <row r="10" spans="1:12" ht="16.5">
      <c r="A10" s="15">
        <v>70</v>
      </c>
      <c r="B10" s="16" t="s">
        <v>97</v>
      </c>
      <c r="C10" s="17" t="s">
        <v>106</v>
      </c>
      <c r="D10" s="18">
        <v>60</v>
      </c>
      <c r="E10" s="19">
        <f ca="1">IFERROR(__xludf.DUMMYFUNCTION("IMPORTRANGE(""https://docs.google.com/spreadsheets/d/1DzG_RA_MqUm6qeWRr8Fy-gl5glr1xZ5_EOY7V8L7eYI/edit?gid=596603332#gid=596603332"",""School Attendance !f47"")"),46)</f>
        <v>46</v>
      </c>
      <c r="F10" s="67">
        <f t="shared" ca="1" si="0"/>
        <v>14</v>
      </c>
      <c r="G10" s="68">
        <f t="shared" ca="1" si="1"/>
        <v>0.23333333333333334</v>
      </c>
      <c r="H10" s="2" t="s">
        <v>16</v>
      </c>
      <c r="I10" s="6">
        <v>60</v>
      </c>
      <c r="J10" s="73">
        <f ca="1">IFERROR(__xludf.DUMMYFUNCTION("IMPORTRANGE(""https://docs.google.com/spreadsheets/d/1DzG_RA_MqUm6qeWRr8Fy-gl5glr1xZ5_EOY7V8L7eYI/edit?gid=596603332#gid=596603332"",""College attendance 24-25!g19"")"),60)</f>
        <v>60</v>
      </c>
      <c r="K10" s="31">
        <f t="shared" ca="1" si="2"/>
        <v>0</v>
      </c>
      <c r="L10" s="45">
        <f t="shared" ca="1" si="3"/>
        <v>0</v>
      </c>
    </row>
    <row r="11" spans="1:12" ht="16.5">
      <c r="A11" s="97">
        <v>71</v>
      </c>
      <c r="B11" s="98" t="s">
        <v>97</v>
      </c>
      <c r="C11" s="99" t="s">
        <v>107</v>
      </c>
      <c r="D11" s="100">
        <v>30</v>
      </c>
      <c r="E11" s="103">
        <f ca="1">IFERROR(__xludf.DUMMYFUNCTION("IMPORTRANGE(""https://docs.google.com/spreadsheets/d/1DzG_RA_MqUm6qeWRr8Fy-gl5glr1xZ5_EOY7V8L7eYI/edit?gid=596603332#gid=596603332"",""School Attendance !f65"")"),20)</f>
        <v>20</v>
      </c>
      <c r="F11" s="93">
        <f t="shared" ca="1" si="0"/>
        <v>10</v>
      </c>
      <c r="G11" s="94">
        <f t="shared" ca="1" si="1"/>
        <v>0.33333333333333331</v>
      </c>
      <c r="H11" s="98" t="s">
        <v>19</v>
      </c>
      <c r="I11" s="102">
        <v>60</v>
      </c>
      <c r="J11" s="104">
        <f ca="1">IFERROR(__xludf.DUMMYFUNCTION("IMPORTRANGE(""https://docs.google.com/spreadsheets/d/1DzG_RA_MqUm6qeWRr8Fy-gl5glr1xZ5_EOY7V8L7eYI/edit?gid=596603332#gid=596603332"",""College attendance 24-25!g25"")"),16)</f>
        <v>16</v>
      </c>
      <c r="K11" s="93">
        <f t="shared" ca="1" si="2"/>
        <v>44</v>
      </c>
      <c r="L11" s="94">
        <f t="shared" ca="1" si="3"/>
        <v>0.73333333333333328</v>
      </c>
    </row>
    <row r="12" spans="1:12" ht="16.5">
      <c r="A12" s="1">
        <v>62</v>
      </c>
      <c r="B12" s="2" t="s">
        <v>99</v>
      </c>
      <c r="C12" s="3" t="s">
        <v>108</v>
      </c>
      <c r="D12" s="4">
        <v>60</v>
      </c>
      <c r="E12" s="5">
        <f ca="1">IFERROR(__xludf.DUMMYFUNCTION("IMPORTRANGE(""https://docs.google.com/spreadsheets/d/1DzG_RA_MqUm6qeWRr8Fy-gl5glr1xZ5_EOY7V8L7eYI/edit?gid=596603332#gid=596603332"",""School Attendance !f11"")"),53)</f>
        <v>53</v>
      </c>
      <c r="F12" s="31">
        <f t="shared" ca="1" si="0"/>
        <v>7</v>
      </c>
      <c r="G12" s="45">
        <f t="shared" ca="1" si="1"/>
        <v>0.11666666666666667</v>
      </c>
      <c r="H12" s="2" t="s">
        <v>16</v>
      </c>
      <c r="I12" s="6">
        <v>60</v>
      </c>
      <c r="J12" s="73">
        <f ca="1">IFERROR(__xludf.DUMMYFUNCTION("IMPORTRANGE(""https://docs.google.com/spreadsheets/d/1DzG_RA_MqUm6qeWRr8Fy-gl5glr1xZ5_EOY7V8L7eYI/edit?gid=596603332#gid=596603332"",""College attendance 24-25!g7"")"),60)</f>
        <v>60</v>
      </c>
      <c r="K12" s="31">
        <f t="shared" ca="1" si="2"/>
        <v>0</v>
      </c>
      <c r="L12" s="45">
        <f t="shared" ca="1" si="3"/>
        <v>0</v>
      </c>
    </row>
    <row r="13" spans="1:12" ht="16.5">
      <c r="A13" s="1">
        <v>63</v>
      </c>
      <c r="B13" s="2" t="s">
        <v>99</v>
      </c>
      <c r="C13" s="3" t="s">
        <v>109</v>
      </c>
      <c r="D13" s="4">
        <v>60</v>
      </c>
      <c r="E13" s="5">
        <f ca="1">IFERROR(__xludf.DUMMYFUNCTION("IMPORTRANGE(""https://docs.google.com/spreadsheets/d/1DzG_RA_MqUm6qeWRr8Fy-gl5glr1xZ5_EOY7V8L7eYI/edit?gid=596603332#gid=596603332"",""School Attendance !f17"")"),54)</f>
        <v>54</v>
      </c>
      <c r="F13" s="31">
        <f t="shared" ca="1" si="0"/>
        <v>6</v>
      </c>
      <c r="G13" s="45">
        <f t="shared" ca="1" si="1"/>
        <v>0.1</v>
      </c>
      <c r="H13" s="2" t="s">
        <v>52</v>
      </c>
      <c r="I13" s="6">
        <v>60</v>
      </c>
      <c r="J13" s="73">
        <f ca="1">IFERROR(__xludf.DUMMYFUNCTION("IMPORTRANGE(""https://docs.google.com/spreadsheets/d/1DzG_RA_MqUm6qeWRr8Fy-gl5glr1xZ5_EOY7V8L7eYI/edit?gid=596603332#gid=596603332"",""College attendance 24-25!g9"")"),50)</f>
        <v>50</v>
      </c>
      <c r="K13" s="31">
        <f t="shared" ca="1" si="2"/>
        <v>10</v>
      </c>
      <c r="L13" s="45">
        <f t="shared" ca="1" si="3"/>
        <v>0.16666666666666666</v>
      </c>
    </row>
    <row r="14" spans="1:12" ht="16.5">
      <c r="A14" s="48">
        <v>73</v>
      </c>
      <c r="B14" s="20" t="s">
        <v>97</v>
      </c>
      <c r="C14" s="3" t="s">
        <v>110</v>
      </c>
      <c r="D14" s="4">
        <v>30</v>
      </c>
      <c r="E14" s="5">
        <f ca="1">IFERROR(__xludf.DUMMYFUNCTION("IMPORTRANGE(""https://docs.google.com/spreadsheets/d/1DzG_RA_MqUm6qeWRr8Fy-gl5glr1xZ5_EOY7V8L7eYI/edit?gid=596603332#gid=596603332"",""School Attendance !f77"")"),30)</f>
        <v>30</v>
      </c>
      <c r="F14" s="31">
        <f t="shared" ca="1" si="0"/>
        <v>0</v>
      </c>
      <c r="G14" s="45">
        <f t="shared" ca="1" si="1"/>
        <v>0</v>
      </c>
      <c r="H14" s="20" t="s">
        <v>19</v>
      </c>
      <c r="I14" s="21">
        <v>60</v>
      </c>
      <c r="J14" s="74">
        <f ca="1">IFERROR(__xludf.DUMMYFUNCTION("IMPORTRANGE(""https://docs.google.com/spreadsheets/d/1DzG_RA_MqUm6qeWRr8Fy-gl5glr1xZ5_EOY7V8L7eYI/edit?gid=596603332#gid=596603332"",""College attendance 24-25!g29"")"),36)</f>
        <v>36</v>
      </c>
      <c r="K14" s="40">
        <f t="shared" ca="1" si="2"/>
        <v>24</v>
      </c>
      <c r="L14" s="47">
        <f t="shared" ca="1" si="3"/>
        <v>0.4</v>
      </c>
    </row>
    <row r="15" spans="1:12" ht="16.5">
      <c r="A15" s="1">
        <v>72</v>
      </c>
      <c r="B15" s="2" t="s">
        <v>97</v>
      </c>
      <c r="C15" s="3" t="s">
        <v>111</v>
      </c>
      <c r="D15" s="4">
        <v>30</v>
      </c>
      <c r="E15" s="5">
        <f ca="1">IFERROR(__xludf.DUMMYFUNCTION("IMPORTRANGE(""https://docs.google.com/spreadsheets/d/1DzG_RA_MqUm6qeWRr8Fy-gl5glr1xZ5_EOY7V8L7eYI/edit?gid=596603332#gid=596603332"",""School Attendance !f71"")"),30)</f>
        <v>30</v>
      </c>
      <c r="F15" s="31">
        <f t="shared" ca="1" si="0"/>
        <v>0</v>
      </c>
      <c r="G15" s="45">
        <f t="shared" ca="1" si="1"/>
        <v>0</v>
      </c>
      <c r="H15" s="2" t="s">
        <v>16</v>
      </c>
      <c r="I15" s="6">
        <v>60</v>
      </c>
      <c r="J15" s="73">
        <f ca="1">IFERROR(__xludf.DUMMYFUNCTION("IMPORTRANGE(""https://docs.google.com/spreadsheets/d/1DzG_RA_MqUm6qeWRr8Fy-gl5glr1xZ5_EOY7V8L7eYI/edit?gid=596603332#gid=596603332"",""College attendance 24-25!g27"")"),60)</f>
        <v>60</v>
      </c>
      <c r="K15" s="31">
        <f t="shared" ca="1" si="2"/>
        <v>0</v>
      </c>
      <c r="L15" s="45">
        <f t="shared" ca="1" si="3"/>
        <v>0</v>
      </c>
    </row>
  </sheetData>
  <sortState xmlns:xlrd2="http://schemas.microsoft.com/office/spreadsheetml/2017/richdata2" ref="A3:L15">
    <sortCondition descending="1" ref="F3:F15"/>
    <sortCondition descending="1" ref="K3:K15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23"/>
  <sheetViews>
    <sheetView topLeftCell="A21" workbookViewId="0">
      <selection activeCell="A24" sqref="A24:XFD27"/>
    </sheetView>
  </sheetViews>
  <sheetFormatPr defaultColWidth="15.7109375" defaultRowHeight="15"/>
  <cols>
    <col min="3" max="3" width="26.85546875" customWidth="1"/>
  </cols>
  <sheetData>
    <row r="1" spans="1:12" ht="21">
      <c r="A1" s="14" t="s">
        <v>112</v>
      </c>
      <c r="J1" s="14" t="s">
        <v>1</v>
      </c>
    </row>
    <row r="2" spans="1:12" ht="52.5" customHeight="1">
      <c r="A2" s="7" t="s">
        <v>2</v>
      </c>
      <c r="B2" s="8" t="s">
        <v>3</v>
      </c>
      <c r="C2" s="7" t="s">
        <v>4</v>
      </c>
      <c r="D2" s="9" t="s">
        <v>5</v>
      </c>
      <c r="E2" s="9" t="s">
        <v>6</v>
      </c>
      <c r="F2" s="9" t="s">
        <v>7</v>
      </c>
      <c r="G2" s="9" t="s">
        <v>8</v>
      </c>
      <c r="H2" s="10" t="s">
        <v>9</v>
      </c>
      <c r="I2" s="10" t="s">
        <v>10</v>
      </c>
      <c r="J2" s="10" t="s">
        <v>11</v>
      </c>
      <c r="K2" s="10" t="s">
        <v>12</v>
      </c>
      <c r="L2" s="10" t="s">
        <v>13</v>
      </c>
    </row>
    <row r="3" spans="1:12" ht="16.5">
      <c r="A3" s="97">
        <v>80</v>
      </c>
      <c r="B3" s="98" t="s">
        <v>113</v>
      </c>
      <c r="C3" s="99" t="s">
        <v>114</v>
      </c>
      <c r="D3" s="100">
        <v>60</v>
      </c>
      <c r="E3" s="103">
        <v>35</v>
      </c>
      <c r="F3" s="103">
        <f t="shared" ref="F3:F22" si="0">D3-E3</f>
        <v>25</v>
      </c>
      <c r="G3" s="105">
        <f t="shared" ref="G3:G22" si="1">F3/D3</f>
        <v>0.41666666666666669</v>
      </c>
      <c r="H3" s="98" t="s">
        <v>52</v>
      </c>
      <c r="I3" s="102">
        <v>60</v>
      </c>
      <c r="J3" s="106">
        <v>49</v>
      </c>
      <c r="K3" s="103">
        <f t="shared" ref="K3:K22" si="2">I3-J3</f>
        <v>11</v>
      </c>
      <c r="L3" s="105">
        <f t="shared" ref="L3:L22" si="3">K3/I3</f>
        <v>0.18333333333333332</v>
      </c>
    </row>
    <row r="4" spans="1:12" ht="16.5">
      <c r="A4" s="97">
        <v>76</v>
      </c>
      <c r="B4" s="98" t="s">
        <v>113</v>
      </c>
      <c r="C4" s="99" t="s">
        <v>115</v>
      </c>
      <c r="D4" s="100">
        <v>60</v>
      </c>
      <c r="E4" s="103">
        <v>50</v>
      </c>
      <c r="F4" s="103">
        <f t="shared" si="0"/>
        <v>10</v>
      </c>
      <c r="G4" s="105">
        <f t="shared" si="1"/>
        <v>0.16666666666666666</v>
      </c>
      <c r="H4" s="98" t="s">
        <v>116</v>
      </c>
      <c r="I4" s="102">
        <v>60</v>
      </c>
      <c r="J4" s="103">
        <v>43</v>
      </c>
      <c r="K4" s="103">
        <f t="shared" si="2"/>
        <v>17</v>
      </c>
      <c r="L4" s="105">
        <f t="shared" si="3"/>
        <v>0.28333333333333333</v>
      </c>
    </row>
    <row r="5" spans="1:12" ht="16.5">
      <c r="A5" s="97">
        <v>91</v>
      </c>
      <c r="B5" s="98" t="s">
        <v>117</v>
      </c>
      <c r="C5" s="99" t="s">
        <v>118</v>
      </c>
      <c r="D5" s="100">
        <v>60</v>
      </c>
      <c r="E5" s="103">
        <v>52</v>
      </c>
      <c r="F5" s="103">
        <f t="shared" si="0"/>
        <v>8</v>
      </c>
      <c r="G5" s="105">
        <f t="shared" si="1"/>
        <v>0.13333333333333333</v>
      </c>
      <c r="H5" s="98" t="s">
        <v>19</v>
      </c>
      <c r="I5" s="102">
        <v>60</v>
      </c>
      <c r="J5" s="103">
        <v>41</v>
      </c>
      <c r="K5" s="103">
        <f t="shared" si="2"/>
        <v>19</v>
      </c>
      <c r="L5" s="105">
        <f t="shared" si="3"/>
        <v>0.31666666666666665</v>
      </c>
    </row>
    <row r="6" spans="1:12" ht="16.5">
      <c r="A6" s="1">
        <v>85</v>
      </c>
      <c r="B6" s="2" t="s">
        <v>119</v>
      </c>
      <c r="C6" s="3" t="s">
        <v>120</v>
      </c>
      <c r="D6" s="4">
        <v>60</v>
      </c>
      <c r="E6" s="5">
        <v>52</v>
      </c>
      <c r="F6" s="5">
        <f t="shared" si="0"/>
        <v>8</v>
      </c>
      <c r="G6" s="107">
        <f t="shared" si="1"/>
        <v>0.13333333333333333</v>
      </c>
      <c r="H6" s="2" t="s">
        <v>16</v>
      </c>
      <c r="I6" s="6">
        <v>60</v>
      </c>
      <c r="J6" s="5">
        <v>60</v>
      </c>
      <c r="K6" s="5">
        <f t="shared" si="2"/>
        <v>0</v>
      </c>
      <c r="L6" s="11">
        <f t="shared" si="3"/>
        <v>0</v>
      </c>
    </row>
    <row r="7" spans="1:12" ht="16.5">
      <c r="A7" s="97">
        <v>87</v>
      </c>
      <c r="B7" s="98" t="s">
        <v>121</v>
      </c>
      <c r="C7" s="99" t="s">
        <v>122</v>
      </c>
      <c r="D7" s="100">
        <v>60</v>
      </c>
      <c r="E7" s="103">
        <v>53</v>
      </c>
      <c r="F7" s="103">
        <f t="shared" si="0"/>
        <v>7</v>
      </c>
      <c r="G7" s="105">
        <f t="shared" si="1"/>
        <v>0.11666666666666667</v>
      </c>
      <c r="H7" s="98" t="s">
        <v>16</v>
      </c>
      <c r="I7" s="102">
        <v>60</v>
      </c>
      <c r="J7" s="103">
        <v>41</v>
      </c>
      <c r="K7" s="103">
        <f t="shared" si="2"/>
        <v>19</v>
      </c>
      <c r="L7" s="105">
        <f t="shared" si="3"/>
        <v>0.31666666666666665</v>
      </c>
    </row>
    <row r="8" spans="1:12" ht="16.5">
      <c r="A8" s="97">
        <v>82</v>
      </c>
      <c r="B8" s="98" t="s">
        <v>113</v>
      </c>
      <c r="C8" s="99" t="s">
        <v>123</v>
      </c>
      <c r="D8" s="100">
        <v>60</v>
      </c>
      <c r="E8" s="103">
        <v>53</v>
      </c>
      <c r="F8" s="103">
        <f t="shared" si="0"/>
        <v>7</v>
      </c>
      <c r="G8" s="105">
        <f t="shared" si="1"/>
        <v>0.11666666666666667</v>
      </c>
      <c r="H8" s="98" t="s">
        <v>52</v>
      </c>
      <c r="I8" s="102">
        <v>60</v>
      </c>
      <c r="J8" s="103">
        <v>50</v>
      </c>
      <c r="K8" s="103">
        <f t="shared" si="2"/>
        <v>10</v>
      </c>
      <c r="L8" s="105">
        <f t="shared" si="3"/>
        <v>0.16666666666666666</v>
      </c>
    </row>
    <row r="9" spans="1:12" ht="16.5">
      <c r="A9" s="97">
        <v>75</v>
      </c>
      <c r="B9" s="98" t="s">
        <v>113</v>
      </c>
      <c r="C9" s="99" t="s">
        <v>124</v>
      </c>
      <c r="D9" s="100">
        <v>60</v>
      </c>
      <c r="E9" s="103">
        <v>54</v>
      </c>
      <c r="F9" s="103">
        <f t="shared" si="0"/>
        <v>6</v>
      </c>
      <c r="G9" s="105">
        <f t="shared" si="1"/>
        <v>0.1</v>
      </c>
      <c r="H9" s="98" t="s">
        <v>19</v>
      </c>
      <c r="I9" s="102">
        <v>60</v>
      </c>
      <c r="J9" s="103">
        <v>54</v>
      </c>
      <c r="K9" s="103">
        <f t="shared" si="2"/>
        <v>6</v>
      </c>
      <c r="L9" s="105">
        <f t="shared" si="3"/>
        <v>0.1</v>
      </c>
    </row>
    <row r="10" spans="1:12" ht="16.5">
      <c r="A10" s="1">
        <v>83</v>
      </c>
      <c r="B10" s="20" t="s">
        <v>113</v>
      </c>
      <c r="C10" s="3" t="s">
        <v>125</v>
      </c>
      <c r="D10" s="4">
        <v>30</v>
      </c>
      <c r="E10" s="5">
        <v>29</v>
      </c>
      <c r="F10" s="5">
        <f t="shared" si="0"/>
        <v>1</v>
      </c>
      <c r="G10" s="11">
        <f t="shared" si="1"/>
        <v>3.3333333333333333E-2</v>
      </c>
      <c r="H10" s="20" t="s">
        <v>16</v>
      </c>
      <c r="I10" s="21">
        <v>60</v>
      </c>
      <c r="J10" s="24">
        <v>52</v>
      </c>
      <c r="K10" s="22">
        <f t="shared" si="2"/>
        <v>8</v>
      </c>
      <c r="L10" s="23">
        <f t="shared" si="3"/>
        <v>0.13333333333333333</v>
      </c>
    </row>
    <row r="11" spans="1:12" ht="16.5">
      <c r="A11" s="1">
        <v>86</v>
      </c>
      <c r="B11" s="20" t="s">
        <v>121</v>
      </c>
      <c r="C11" s="3" t="s">
        <v>126</v>
      </c>
      <c r="D11" s="4">
        <v>30</v>
      </c>
      <c r="E11" s="5">
        <v>30</v>
      </c>
      <c r="F11" s="5">
        <f t="shared" si="0"/>
        <v>0</v>
      </c>
      <c r="G11" s="11">
        <f t="shared" si="1"/>
        <v>0</v>
      </c>
      <c r="H11" s="20" t="s">
        <v>52</v>
      </c>
      <c r="I11" s="21">
        <v>60</v>
      </c>
      <c r="J11" s="22">
        <v>42</v>
      </c>
      <c r="K11" s="22">
        <f t="shared" si="2"/>
        <v>18</v>
      </c>
      <c r="L11" s="23">
        <f t="shared" si="3"/>
        <v>0.3</v>
      </c>
    </row>
    <row r="12" spans="1:12" ht="16.5">
      <c r="A12" s="1">
        <v>81</v>
      </c>
      <c r="B12" s="2" t="s">
        <v>113</v>
      </c>
      <c r="C12" s="3" t="s">
        <v>127</v>
      </c>
      <c r="D12" s="4">
        <v>60</v>
      </c>
      <c r="E12" s="5">
        <v>60</v>
      </c>
      <c r="F12" s="5">
        <f t="shared" si="0"/>
        <v>0</v>
      </c>
      <c r="G12" s="11">
        <f t="shared" si="1"/>
        <v>0</v>
      </c>
      <c r="H12" s="2" t="s">
        <v>16</v>
      </c>
      <c r="I12" s="6">
        <v>60</v>
      </c>
      <c r="J12" s="5">
        <v>53</v>
      </c>
      <c r="K12" s="5">
        <f t="shared" si="2"/>
        <v>7</v>
      </c>
      <c r="L12" s="11">
        <f t="shared" si="3"/>
        <v>0.11666666666666667</v>
      </c>
    </row>
    <row r="13" spans="1:12" ht="16.5">
      <c r="A13" s="1">
        <v>84</v>
      </c>
      <c r="B13" s="2" t="s">
        <v>119</v>
      </c>
      <c r="C13" s="3" t="s">
        <v>128</v>
      </c>
      <c r="D13" s="4">
        <v>60</v>
      </c>
      <c r="E13" s="5">
        <v>60</v>
      </c>
      <c r="F13" s="5">
        <f t="shared" si="0"/>
        <v>0</v>
      </c>
      <c r="G13" s="11">
        <f t="shared" si="1"/>
        <v>0</v>
      </c>
      <c r="H13" s="2" t="s">
        <v>16</v>
      </c>
      <c r="I13" s="6">
        <v>60</v>
      </c>
      <c r="J13" s="5">
        <v>54</v>
      </c>
      <c r="K13" s="5">
        <f t="shared" si="2"/>
        <v>6</v>
      </c>
      <c r="L13" s="11">
        <f t="shared" si="3"/>
        <v>0.1</v>
      </c>
    </row>
    <row r="14" spans="1:12" ht="16.5">
      <c r="A14" s="1">
        <v>78</v>
      </c>
      <c r="B14" s="2" t="s">
        <v>113</v>
      </c>
      <c r="C14" s="3" t="s">
        <v>129</v>
      </c>
      <c r="D14" s="4">
        <v>60</v>
      </c>
      <c r="E14" s="5">
        <v>60</v>
      </c>
      <c r="F14" s="5">
        <f t="shared" si="0"/>
        <v>0</v>
      </c>
      <c r="G14" s="11">
        <f t="shared" si="1"/>
        <v>0</v>
      </c>
      <c r="H14" s="2" t="s">
        <v>130</v>
      </c>
      <c r="I14" s="6">
        <v>60</v>
      </c>
      <c r="J14" s="5">
        <v>57</v>
      </c>
      <c r="K14" s="5">
        <f t="shared" si="2"/>
        <v>3</v>
      </c>
      <c r="L14" s="11">
        <f t="shared" si="3"/>
        <v>0.05</v>
      </c>
    </row>
    <row r="15" spans="1:12" ht="16.5">
      <c r="A15" s="1">
        <v>93</v>
      </c>
      <c r="B15" s="2" t="s">
        <v>131</v>
      </c>
      <c r="C15" s="3" t="s">
        <v>132</v>
      </c>
      <c r="D15" s="4">
        <v>60</v>
      </c>
      <c r="E15" s="5">
        <v>60</v>
      </c>
      <c r="F15" s="5">
        <f t="shared" si="0"/>
        <v>0</v>
      </c>
      <c r="G15" s="11">
        <f t="shared" si="1"/>
        <v>0</v>
      </c>
      <c r="H15" s="2" t="s">
        <v>16</v>
      </c>
      <c r="I15" s="6">
        <v>60</v>
      </c>
      <c r="J15" s="5">
        <v>57</v>
      </c>
      <c r="K15" s="5">
        <f t="shared" si="2"/>
        <v>3</v>
      </c>
      <c r="L15" s="11">
        <f t="shared" si="3"/>
        <v>0.05</v>
      </c>
    </row>
    <row r="16" spans="1:12" ht="16.5">
      <c r="A16" s="1">
        <v>88</v>
      </c>
      <c r="B16" s="2" t="s">
        <v>121</v>
      </c>
      <c r="C16" s="3" t="s">
        <v>133</v>
      </c>
      <c r="D16" s="4">
        <v>30</v>
      </c>
      <c r="E16" s="5">
        <v>30</v>
      </c>
      <c r="F16" s="5">
        <f t="shared" si="0"/>
        <v>0</v>
      </c>
      <c r="G16" s="11">
        <f t="shared" si="1"/>
        <v>0</v>
      </c>
      <c r="H16" s="2" t="s">
        <v>16</v>
      </c>
      <c r="I16" s="6">
        <v>60</v>
      </c>
      <c r="J16" s="5">
        <v>58</v>
      </c>
      <c r="K16" s="5">
        <f t="shared" si="2"/>
        <v>2</v>
      </c>
      <c r="L16" s="11">
        <f t="shared" si="3"/>
        <v>3.3333333333333333E-2</v>
      </c>
    </row>
    <row r="17" spans="1:12" ht="16.5">
      <c r="A17" s="1">
        <v>77</v>
      </c>
      <c r="B17" s="2" t="s">
        <v>113</v>
      </c>
      <c r="C17" s="3" t="s">
        <v>134</v>
      </c>
      <c r="D17" s="4">
        <v>60</v>
      </c>
      <c r="E17" s="5">
        <v>60</v>
      </c>
      <c r="F17" s="5">
        <f t="shared" si="0"/>
        <v>0</v>
      </c>
      <c r="G17" s="11">
        <f t="shared" si="1"/>
        <v>0</v>
      </c>
      <c r="H17" s="2" t="s">
        <v>16</v>
      </c>
      <c r="I17" s="6">
        <v>60</v>
      </c>
      <c r="J17" s="5">
        <v>60</v>
      </c>
      <c r="K17" s="5">
        <f t="shared" si="2"/>
        <v>0</v>
      </c>
      <c r="L17" s="11">
        <f t="shared" si="3"/>
        <v>0</v>
      </c>
    </row>
    <row r="18" spans="1:12" ht="16.5">
      <c r="A18" s="1">
        <v>79</v>
      </c>
      <c r="B18" s="2" t="s">
        <v>113</v>
      </c>
      <c r="C18" s="3" t="s">
        <v>135</v>
      </c>
      <c r="D18" s="4">
        <v>60</v>
      </c>
      <c r="E18" s="5">
        <v>60</v>
      </c>
      <c r="F18" s="5">
        <f t="shared" si="0"/>
        <v>0</v>
      </c>
      <c r="G18" s="11">
        <f t="shared" si="1"/>
        <v>0</v>
      </c>
      <c r="H18" s="2" t="s">
        <v>52</v>
      </c>
      <c r="I18" s="6">
        <v>60</v>
      </c>
      <c r="J18" s="5">
        <v>60</v>
      </c>
      <c r="K18" s="5">
        <f t="shared" si="2"/>
        <v>0</v>
      </c>
      <c r="L18" s="11">
        <f t="shared" si="3"/>
        <v>0</v>
      </c>
    </row>
    <row r="19" spans="1:12" ht="16.5">
      <c r="A19" s="1">
        <v>92</v>
      </c>
      <c r="B19" s="2" t="s">
        <v>131</v>
      </c>
      <c r="C19" s="3" t="s">
        <v>136</v>
      </c>
      <c r="D19" s="4">
        <v>60</v>
      </c>
      <c r="E19" s="5">
        <v>60</v>
      </c>
      <c r="F19" s="5">
        <f t="shared" si="0"/>
        <v>0</v>
      </c>
      <c r="G19" s="11">
        <f t="shared" si="1"/>
        <v>0</v>
      </c>
      <c r="H19" s="2" t="s">
        <v>16</v>
      </c>
      <c r="I19" s="6">
        <v>60</v>
      </c>
      <c r="J19" s="5">
        <v>60</v>
      </c>
      <c r="K19" s="5">
        <f t="shared" si="2"/>
        <v>0</v>
      </c>
      <c r="L19" s="11">
        <f t="shared" si="3"/>
        <v>0</v>
      </c>
    </row>
    <row r="20" spans="1:12" ht="16.5">
      <c r="A20" s="1">
        <v>74</v>
      </c>
      <c r="B20" s="2" t="s">
        <v>113</v>
      </c>
      <c r="C20" s="3" t="s">
        <v>137</v>
      </c>
      <c r="D20" s="4">
        <v>60</v>
      </c>
      <c r="E20" s="5">
        <v>60</v>
      </c>
      <c r="F20" s="5">
        <f t="shared" si="0"/>
        <v>0</v>
      </c>
      <c r="G20" s="11">
        <f t="shared" si="1"/>
        <v>0</v>
      </c>
      <c r="H20" s="50" t="s">
        <v>16</v>
      </c>
      <c r="I20" s="56">
        <v>60</v>
      </c>
      <c r="J20" s="53">
        <v>70</v>
      </c>
      <c r="K20" s="53">
        <f t="shared" si="2"/>
        <v>-10</v>
      </c>
      <c r="L20" s="63">
        <f t="shared" si="3"/>
        <v>-0.16666666666666666</v>
      </c>
    </row>
    <row r="21" spans="1:12" ht="16.5">
      <c r="A21" s="1">
        <v>89</v>
      </c>
      <c r="B21" s="20" t="s">
        <v>121</v>
      </c>
      <c r="C21" s="51" t="s">
        <v>138</v>
      </c>
      <c r="D21" s="52">
        <v>30</v>
      </c>
      <c r="E21" s="53">
        <v>31</v>
      </c>
      <c r="F21" s="53">
        <f t="shared" si="0"/>
        <v>-1</v>
      </c>
      <c r="G21" s="63">
        <f t="shared" si="1"/>
        <v>-3.3333333333333333E-2</v>
      </c>
      <c r="H21" s="20" t="s">
        <v>19</v>
      </c>
      <c r="I21" s="21">
        <v>60</v>
      </c>
      <c r="J21" s="22">
        <v>37</v>
      </c>
      <c r="K21" s="22">
        <f t="shared" si="2"/>
        <v>23</v>
      </c>
      <c r="L21" s="23">
        <f t="shared" si="3"/>
        <v>0.38333333333333336</v>
      </c>
    </row>
    <row r="22" spans="1:12" ht="16.5">
      <c r="A22" s="1">
        <v>90</v>
      </c>
      <c r="B22" s="2" t="s">
        <v>117</v>
      </c>
      <c r="C22" s="51" t="s">
        <v>139</v>
      </c>
      <c r="D22" s="52">
        <v>60</v>
      </c>
      <c r="E22" s="53">
        <v>65</v>
      </c>
      <c r="F22" s="53">
        <f t="shared" si="0"/>
        <v>-5</v>
      </c>
      <c r="G22" s="63">
        <f t="shared" si="1"/>
        <v>-8.3333333333333329E-2</v>
      </c>
      <c r="H22" s="2" t="s">
        <v>16</v>
      </c>
      <c r="I22" s="6">
        <v>60</v>
      </c>
      <c r="J22" s="5">
        <v>60</v>
      </c>
      <c r="K22" s="5">
        <f t="shared" si="2"/>
        <v>0</v>
      </c>
      <c r="L22" s="11">
        <f t="shared" si="3"/>
        <v>0</v>
      </c>
    </row>
    <row r="23" spans="1:12">
      <c r="D23" s="12"/>
      <c r="E23" s="13"/>
      <c r="F23" s="13"/>
    </row>
  </sheetData>
  <sortState xmlns:xlrd2="http://schemas.microsoft.com/office/spreadsheetml/2017/richdata2" ref="A4:L23">
    <sortCondition descending="1" ref="F4:F23"/>
    <sortCondition descending="1" ref="K4:K23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25"/>
  <sheetViews>
    <sheetView topLeftCell="A17" workbookViewId="0">
      <selection activeCell="A27" sqref="A27:XFD30"/>
    </sheetView>
  </sheetViews>
  <sheetFormatPr defaultColWidth="18" defaultRowHeight="15"/>
  <cols>
    <col min="1" max="1" width="7.5703125" customWidth="1"/>
    <col min="3" max="3" width="29.7109375" customWidth="1"/>
    <col min="4" max="4" width="13.140625" customWidth="1"/>
    <col min="5" max="5" width="12.85546875" customWidth="1"/>
    <col min="6" max="6" width="12.7109375" customWidth="1"/>
    <col min="7" max="7" width="14.5703125" customWidth="1"/>
    <col min="9" max="9" width="13.5703125" customWidth="1"/>
    <col min="10" max="10" width="13.42578125" customWidth="1"/>
    <col min="11" max="11" width="13.28515625" customWidth="1"/>
    <col min="12" max="12" width="12.85546875" customWidth="1"/>
  </cols>
  <sheetData>
    <row r="1" spans="1:12" ht="21">
      <c r="A1" s="14" t="s">
        <v>140</v>
      </c>
      <c r="I1" s="14" t="s">
        <v>1</v>
      </c>
    </row>
    <row r="2" spans="1:12" ht="47.25">
      <c r="A2" s="7" t="s">
        <v>2</v>
      </c>
      <c r="B2" s="8" t="s">
        <v>3</v>
      </c>
      <c r="C2" s="7" t="s">
        <v>4</v>
      </c>
      <c r="D2" s="9" t="s">
        <v>5</v>
      </c>
      <c r="E2" s="9" t="s">
        <v>6</v>
      </c>
      <c r="F2" s="9" t="s">
        <v>7</v>
      </c>
      <c r="G2" s="9" t="s">
        <v>8</v>
      </c>
      <c r="H2" s="10" t="s">
        <v>9</v>
      </c>
      <c r="I2" s="10" t="s">
        <v>10</v>
      </c>
      <c r="J2" s="10" t="s">
        <v>11</v>
      </c>
      <c r="K2" s="10" t="s">
        <v>12</v>
      </c>
      <c r="L2" s="10" t="s">
        <v>13</v>
      </c>
    </row>
    <row r="3" spans="1:12" ht="15.75">
      <c r="A3" s="89">
        <v>16</v>
      </c>
      <c r="B3" s="90" t="s">
        <v>141</v>
      </c>
      <c r="C3" s="90" t="s">
        <v>142</v>
      </c>
      <c r="D3" s="90">
        <v>60</v>
      </c>
      <c r="E3" s="89">
        <v>40</v>
      </c>
      <c r="F3" s="89">
        <f t="shared" ref="F3:F25" si="0">D3-E3</f>
        <v>20</v>
      </c>
      <c r="G3" s="108">
        <f t="shared" ref="G3:G25" si="1">F3/D3%</f>
        <v>33.333333333333336</v>
      </c>
      <c r="H3" s="90" t="s">
        <v>19</v>
      </c>
      <c r="I3" s="109">
        <v>60</v>
      </c>
      <c r="J3" s="89">
        <v>30</v>
      </c>
      <c r="K3" s="89">
        <f t="shared" ref="K3:K25" si="2">I3-J3</f>
        <v>30</v>
      </c>
      <c r="L3" s="89">
        <f t="shared" ref="L3:L25" si="3">K3/I3%</f>
        <v>50</v>
      </c>
    </row>
    <row r="4" spans="1:12" ht="15.75">
      <c r="A4" s="89">
        <v>34</v>
      </c>
      <c r="B4" s="90" t="s">
        <v>141</v>
      </c>
      <c r="C4" s="90" t="s">
        <v>143</v>
      </c>
      <c r="D4" s="90">
        <v>60</v>
      </c>
      <c r="E4" s="89">
        <v>52</v>
      </c>
      <c r="F4" s="89">
        <f t="shared" si="0"/>
        <v>8</v>
      </c>
      <c r="G4" s="108">
        <f t="shared" si="1"/>
        <v>13.333333333333334</v>
      </c>
      <c r="H4" s="90" t="s">
        <v>52</v>
      </c>
      <c r="I4" s="109">
        <v>60</v>
      </c>
      <c r="J4" s="89">
        <v>30</v>
      </c>
      <c r="K4" s="89">
        <f t="shared" si="2"/>
        <v>30</v>
      </c>
      <c r="L4" s="89">
        <f t="shared" si="3"/>
        <v>50</v>
      </c>
    </row>
    <row r="5" spans="1:12" ht="15.75">
      <c r="A5" s="89">
        <v>23</v>
      </c>
      <c r="B5" s="90" t="s">
        <v>141</v>
      </c>
      <c r="C5" s="90" t="s">
        <v>144</v>
      </c>
      <c r="D5" s="90">
        <v>60</v>
      </c>
      <c r="E5" s="89">
        <v>50</v>
      </c>
      <c r="F5" s="89">
        <f t="shared" si="0"/>
        <v>10</v>
      </c>
      <c r="G5" s="110">
        <f t="shared" si="1"/>
        <v>16.666666666666668</v>
      </c>
      <c r="H5" s="90" t="s">
        <v>16</v>
      </c>
      <c r="I5" s="109">
        <v>60</v>
      </c>
      <c r="J5" s="89">
        <v>32</v>
      </c>
      <c r="K5" s="89">
        <f t="shared" si="2"/>
        <v>28</v>
      </c>
      <c r="L5" s="110">
        <f t="shared" si="3"/>
        <v>46.666666666666671</v>
      </c>
    </row>
    <row r="6" spans="1:12" ht="15.75">
      <c r="A6" s="89">
        <v>27</v>
      </c>
      <c r="B6" s="90" t="s">
        <v>141</v>
      </c>
      <c r="C6" s="90" t="s">
        <v>145</v>
      </c>
      <c r="D6" s="90">
        <v>60</v>
      </c>
      <c r="E6" s="89">
        <v>50</v>
      </c>
      <c r="F6" s="89">
        <f t="shared" si="0"/>
        <v>10</v>
      </c>
      <c r="G6" s="110">
        <f t="shared" si="1"/>
        <v>16.666666666666668</v>
      </c>
      <c r="H6" s="90" t="s">
        <v>16</v>
      </c>
      <c r="I6" s="109">
        <v>60</v>
      </c>
      <c r="J6" s="89">
        <v>35</v>
      </c>
      <c r="K6" s="89">
        <f t="shared" si="2"/>
        <v>25</v>
      </c>
      <c r="L6" s="110">
        <f t="shared" si="3"/>
        <v>41.666666666666671</v>
      </c>
    </row>
    <row r="7" spans="1:12" ht="15.75">
      <c r="A7" s="89">
        <v>5</v>
      </c>
      <c r="B7" s="90" t="s">
        <v>141</v>
      </c>
      <c r="C7" s="90" t="s">
        <v>146</v>
      </c>
      <c r="D7" s="90">
        <v>60</v>
      </c>
      <c r="E7" s="89">
        <v>40</v>
      </c>
      <c r="F7" s="89">
        <f t="shared" si="0"/>
        <v>20</v>
      </c>
      <c r="G7" s="110">
        <f t="shared" si="1"/>
        <v>33.333333333333336</v>
      </c>
      <c r="H7" s="90" t="s">
        <v>16</v>
      </c>
      <c r="I7" s="109">
        <v>60</v>
      </c>
      <c r="J7" s="89">
        <v>37</v>
      </c>
      <c r="K7" s="89">
        <f t="shared" si="2"/>
        <v>23</v>
      </c>
      <c r="L7" s="110">
        <f t="shared" si="3"/>
        <v>38.333333333333336</v>
      </c>
    </row>
    <row r="8" spans="1:12" ht="15.75">
      <c r="A8" s="89">
        <v>33</v>
      </c>
      <c r="B8" s="90" t="s">
        <v>141</v>
      </c>
      <c r="C8" s="90" t="s">
        <v>147</v>
      </c>
      <c r="D8" s="90">
        <v>60</v>
      </c>
      <c r="E8" s="89">
        <v>47</v>
      </c>
      <c r="F8" s="89">
        <f t="shared" si="0"/>
        <v>13</v>
      </c>
      <c r="G8" s="110">
        <f t="shared" si="1"/>
        <v>21.666666666666668</v>
      </c>
      <c r="H8" s="90" t="s">
        <v>16</v>
      </c>
      <c r="I8" s="109">
        <v>60</v>
      </c>
      <c r="J8" s="89">
        <v>37</v>
      </c>
      <c r="K8" s="89">
        <f t="shared" si="2"/>
        <v>23</v>
      </c>
      <c r="L8" s="110">
        <f t="shared" si="3"/>
        <v>38.333333333333336</v>
      </c>
    </row>
    <row r="9" spans="1:12" ht="15.75">
      <c r="A9" s="89">
        <v>18</v>
      </c>
      <c r="B9" s="90" t="s">
        <v>141</v>
      </c>
      <c r="C9" s="90" t="s">
        <v>148</v>
      </c>
      <c r="D9" s="90">
        <v>60</v>
      </c>
      <c r="E9" s="89">
        <v>48</v>
      </c>
      <c r="F9" s="89">
        <f t="shared" si="0"/>
        <v>12</v>
      </c>
      <c r="G9" s="110">
        <f t="shared" si="1"/>
        <v>20</v>
      </c>
      <c r="H9" s="90" t="s">
        <v>149</v>
      </c>
      <c r="I9" s="109">
        <v>53</v>
      </c>
      <c r="J9" s="89">
        <v>33</v>
      </c>
      <c r="K9" s="89">
        <f t="shared" si="2"/>
        <v>20</v>
      </c>
      <c r="L9" s="110">
        <f t="shared" si="3"/>
        <v>37.735849056603769</v>
      </c>
    </row>
    <row r="10" spans="1:12" ht="15.75">
      <c r="A10" s="89">
        <v>28</v>
      </c>
      <c r="B10" s="90" t="s">
        <v>141</v>
      </c>
      <c r="C10" s="90" t="s">
        <v>150</v>
      </c>
      <c r="D10" s="90">
        <v>60</v>
      </c>
      <c r="E10" s="89">
        <v>40</v>
      </c>
      <c r="F10" s="89">
        <f t="shared" si="0"/>
        <v>20</v>
      </c>
      <c r="G10" s="110">
        <f t="shared" si="1"/>
        <v>33.333333333333336</v>
      </c>
      <c r="H10" s="90" t="s">
        <v>16</v>
      </c>
      <c r="I10" s="109">
        <v>60</v>
      </c>
      <c r="J10" s="89">
        <v>45</v>
      </c>
      <c r="K10" s="89">
        <f t="shared" si="2"/>
        <v>15</v>
      </c>
      <c r="L10" s="111">
        <f t="shared" si="3"/>
        <v>25</v>
      </c>
    </row>
    <row r="11" spans="1:12" ht="15.75">
      <c r="A11" s="89">
        <v>25</v>
      </c>
      <c r="B11" s="90" t="s">
        <v>141</v>
      </c>
      <c r="C11" s="90" t="s">
        <v>151</v>
      </c>
      <c r="D11" s="90">
        <v>60</v>
      </c>
      <c r="E11" s="89">
        <v>48</v>
      </c>
      <c r="F11" s="89">
        <f t="shared" si="0"/>
        <v>12</v>
      </c>
      <c r="G11" s="110">
        <f t="shared" si="1"/>
        <v>20</v>
      </c>
      <c r="H11" s="90" t="s">
        <v>19</v>
      </c>
      <c r="I11" s="109">
        <v>60</v>
      </c>
      <c r="J11" s="89">
        <v>48</v>
      </c>
      <c r="K11" s="89">
        <f t="shared" si="2"/>
        <v>12</v>
      </c>
      <c r="L11" s="110">
        <f t="shared" si="3"/>
        <v>20</v>
      </c>
    </row>
    <row r="12" spans="1:12" ht="16.5">
      <c r="A12" s="27">
        <v>11</v>
      </c>
      <c r="B12" s="28" t="s">
        <v>141</v>
      </c>
      <c r="C12" s="28" t="s">
        <v>152</v>
      </c>
      <c r="D12" s="29">
        <v>60</v>
      </c>
      <c r="E12" s="30">
        <v>60</v>
      </c>
      <c r="F12" s="30">
        <f t="shared" si="0"/>
        <v>0</v>
      </c>
      <c r="G12" s="30">
        <f t="shared" si="1"/>
        <v>0</v>
      </c>
      <c r="H12" s="37" t="s">
        <v>19</v>
      </c>
      <c r="I12" s="42">
        <v>60</v>
      </c>
      <c r="J12" s="39">
        <v>21</v>
      </c>
      <c r="K12" s="39">
        <f t="shared" si="2"/>
        <v>39</v>
      </c>
      <c r="L12" s="84">
        <f t="shared" si="3"/>
        <v>65</v>
      </c>
    </row>
    <row r="13" spans="1:12" ht="16.5">
      <c r="A13" s="27">
        <v>30</v>
      </c>
      <c r="B13" s="28" t="s">
        <v>141</v>
      </c>
      <c r="C13" s="28" t="s">
        <v>153</v>
      </c>
      <c r="D13" s="29">
        <v>60</v>
      </c>
      <c r="E13" s="30">
        <v>60</v>
      </c>
      <c r="F13" s="30">
        <f t="shared" si="0"/>
        <v>0</v>
      </c>
      <c r="G13" s="30">
        <f t="shared" si="1"/>
        <v>0</v>
      </c>
      <c r="H13" s="37" t="s">
        <v>149</v>
      </c>
      <c r="I13" s="42">
        <v>53</v>
      </c>
      <c r="J13" s="39">
        <v>20</v>
      </c>
      <c r="K13" s="39">
        <f t="shared" si="2"/>
        <v>33</v>
      </c>
      <c r="L13" s="85">
        <f t="shared" si="3"/>
        <v>62.264150943396224</v>
      </c>
    </row>
    <row r="14" spans="1:12" ht="16.5">
      <c r="A14" s="27">
        <v>17</v>
      </c>
      <c r="B14" s="28" t="s">
        <v>141</v>
      </c>
      <c r="C14" s="28" t="s">
        <v>154</v>
      </c>
      <c r="D14" s="29">
        <v>60</v>
      </c>
      <c r="E14" s="30">
        <v>60</v>
      </c>
      <c r="F14" s="30">
        <f t="shared" si="0"/>
        <v>0</v>
      </c>
      <c r="G14" s="30">
        <f t="shared" si="1"/>
        <v>0</v>
      </c>
      <c r="H14" s="37" t="s">
        <v>16</v>
      </c>
      <c r="I14" s="42">
        <v>60</v>
      </c>
      <c r="J14" s="39">
        <v>23</v>
      </c>
      <c r="K14" s="39">
        <f t="shared" si="2"/>
        <v>37</v>
      </c>
      <c r="L14" s="85">
        <f t="shared" si="3"/>
        <v>61.666666666666671</v>
      </c>
    </row>
    <row r="15" spans="1:12" ht="16.5">
      <c r="A15" s="27">
        <v>10</v>
      </c>
      <c r="B15" s="28" t="s">
        <v>141</v>
      </c>
      <c r="C15" s="28" t="s">
        <v>155</v>
      </c>
      <c r="D15" s="29">
        <v>60</v>
      </c>
      <c r="E15" s="30">
        <v>60</v>
      </c>
      <c r="F15" s="30">
        <f t="shared" si="0"/>
        <v>0</v>
      </c>
      <c r="G15" s="88">
        <f t="shared" si="1"/>
        <v>0</v>
      </c>
      <c r="H15" s="37" t="s">
        <v>16</v>
      </c>
      <c r="I15" s="42">
        <v>60</v>
      </c>
      <c r="J15" s="39">
        <v>31</v>
      </c>
      <c r="K15" s="39">
        <f t="shared" si="2"/>
        <v>29</v>
      </c>
      <c r="L15" s="85">
        <f t="shared" si="3"/>
        <v>48.333333333333336</v>
      </c>
    </row>
    <row r="16" spans="1:12" ht="16.5">
      <c r="A16" s="27">
        <v>24</v>
      </c>
      <c r="B16" s="28" t="s">
        <v>141</v>
      </c>
      <c r="C16" s="28" t="s">
        <v>156</v>
      </c>
      <c r="D16" s="29">
        <v>60</v>
      </c>
      <c r="E16" s="30">
        <v>60</v>
      </c>
      <c r="F16" s="30">
        <f t="shared" si="0"/>
        <v>0</v>
      </c>
      <c r="G16" s="88">
        <f t="shared" si="1"/>
        <v>0</v>
      </c>
      <c r="H16" s="37" t="s">
        <v>52</v>
      </c>
      <c r="I16" s="42">
        <v>60</v>
      </c>
      <c r="J16" s="39">
        <v>31</v>
      </c>
      <c r="K16" s="39">
        <f t="shared" si="2"/>
        <v>29</v>
      </c>
      <c r="L16" s="85">
        <f t="shared" si="3"/>
        <v>48.333333333333336</v>
      </c>
    </row>
    <row r="17" spans="1:12" ht="16.5">
      <c r="A17" s="27">
        <v>2</v>
      </c>
      <c r="B17" s="28" t="s">
        <v>141</v>
      </c>
      <c r="C17" s="28" t="s">
        <v>157</v>
      </c>
      <c r="D17" s="29">
        <v>60</v>
      </c>
      <c r="E17" s="30">
        <v>60</v>
      </c>
      <c r="F17" s="30">
        <f t="shared" si="0"/>
        <v>0</v>
      </c>
      <c r="G17" s="88">
        <f t="shared" si="1"/>
        <v>0</v>
      </c>
      <c r="H17" s="37" t="s">
        <v>16</v>
      </c>
      <c r="I17" s="42">
        <v>60</v>
      </c>
      <c r="J17" s="39">
        <v>36</v>
      </c>
      <c r="K17" s="39">
        <f t="shared" si="2"/>
        <v>24</v>
      </c>
      <c r="L17" s="84">
        <f t="shared" si="3"/>
        <v>40</v>
      </c>
    </row>
    <row r="18" spans="1:12" ht="16.5">
      <c r="A18" s="27">
        <v>7</v>
      </c>
      <c r="B18" s="28" t="s">
        <v>141</v>
      </c>
      <c r="C18" s="28" t="s">
        <v>158</v>
      </c>
      <c r="D18" s="29">
        <v>60</v>
      </c>
      <c r="E18" s="30">
        <v>60</v>
      </c>
      <c r="F18" s="30">
        <f t="shared" si="0"/>
        <v>0</v>
      </c>
      <c r="G18" s="88">
        <f t="shared" si="1"/>
        <v>0</v>
      </c>
      <c r="H18" s="37" t="s">
        <v>52</v>
      </c>
      <c r="I18" s="42">
        <v>60</v>
      </c>
      <c r="J18" s="39">
        <v>37</v>
      </c>
      <c r="K18" s="39">
        <f t="shared" si="2"/>
        <v>23</v>
      </c>
      <c r="L18" s="85">
        <f t="shared" si="3"/>
        <v>38.333333333333336</v>
      </c>
    </row>
    <row r="19" spans="1:12" ht="16.5">
      <c r="A19" s="27">
        <v>13</v>
      </c>
      <c r="B19" s="28" t="s">
        <v>141</v>
      </c>
      <c r="C19" s="28" t="s">
        <v>159</v>
      </c>
      <c r="D19" s="29">
        <v>60</v>
      </c>
      <c r="E19" s="30">
        <v>60</v>
      </c>
      <c r="F19" s="30">
        <f t="shared" si="0"/>
        <v>0</v>
      </c>
      <c r="G19" s="88">
        <f t="shared" si="1"/>
        <v>0</v>
      </c>
      <c r="H19" s="37" t="s">
        <v>19</v>
      </c>
      <c r="I19" s="42">
        <v>60</v>
      </c>
      <c r="J19" s="39">
        <v>37</v>
      </c>
      <c r="K19" s="39">
        <f t="shared" si="2"/>
        <v>23</v>
      </c>
      <c r="L19" s="85">
        <f t="shared" si="3"/>
        <v>38.333333333333336</v>
      </c>
    </row>
    <row r="20" spans="1:12" ht="16.5">
      <c r="A20" s="27">
        <v>39</v>
      </c>
      <c r="B20" s="28" t="s">
        <v>141</v>
      </c>
      <c r="C20" s="28" t="s">
        <v>160</v>
      </c>
      <c r="D20" s="29">
        <v>60</v>
      </c>
      <c r="E20" s="30">
        <v>60</v>
      </c>
      <c r="F20" s="30">
        <f t="shared" si="0"/>
        <v>0</v>
      </c>
      <c r="G20" s="88">
        <f t="shared" si="1"/>
        <v>0</v>
      </c>
      <c r="H20" s="37" t="s">
        <v>19</v>
      </c>
      <c r="I20" s="42">
        <v>60</v>
      </c>
      <c r="J20" s="39">
        <v>38</v>
      </c>
      <c r="K20" s="39">
        <f t="shared" si="2"/>
        <v>22</v>
      </c>
      <c r="L20" s="85">
        <f t="shared" si="3"/>
        <v>36.666666666666671</v>
      </c>
    </row>
    <row r="21" spans="1:12" ht="16.5">
      <c r="A21" s="27">
        <v>35</v>
      </c>
      <c r="B21" s="28" t="s">
        <v>141</v>
      </c>
      <c r="C21" s="28" t="s">
        <v>161</v>
      </c>
      <c r="D21" s="29">
        <v>60</v>
      </c>
      <c r="E21" s="30">
        <v>60</v>
      </c>
      <c r="F21" s="30">
        <f t="shared" si="0"/>
        <v>0</v>
      </c>
      <c r="G21" s="88">
        <f t="shared" si="1"/>
        <v>0</v>
      </c>
      <c r="H21" s="37" t="s">
        <v>16</v>
      </c>
      <c r="I21" s="42">
        <v>60</v>
      </c>
      <c r="J21" s="39">
        <v>42</v>
      </c>
      <c r="K21" s="39">
        <f t="shared" si="2"/>
        <v>18</v>
      </c>
      <c r="L21" s="84">
        <f t="shared" si="3"/>
        <v>30</v>
      </c>
    </row>
    <row r="22" spans="1:12" ht="16.5">
      <c r="A22" s="27">
        <v>38</v>
      </c>
      <c r="B22" s="28" t="s">
        <v>141</v>
      </c>
      <c r="C22" s="28" t="s">
        <v>162</v>
      </c>
      <c r="D22" s="29">
        <v>60</v>
      </c>
      <c r="E22" s="30">
        <v>54</v>
      </c>
      <c r="F22" s="30">
        <f t="shared" si="0"/>
        <v>6</v>
      </c>
      <c r="G22" s="88">
        <f t="shared" si="1"/>
        <v>10</v>
      </c>
      <c r="H22" s="37" t="s">
        <v>19</v>
      </c>
      <c r="I22" s="42">
        <v>60</v>
      </c>
      <c r="J22" s="39">
        <v>43</v>
      </c>
      <c r="K22" s="39">
        <f t="shared" si="2"/>
        <v>17</v>
      </c>
      <c r="L22" s="85">
        <f t="shared" si="3"/>
        <v>28.333333333333336</v>
      </c>
    </row>
    <row r="23" spans="1:12" ht="16.5">
      <c r="A23" s="27">
        <v>14</v>
      </c>
      <c r="B23" s="28" t="s">
        <v>141</v>
      </c>
      <c r="C23" s="28" t="s">
        <v>163</v>
      </c>
      <c r="D23" s="29">
        <v>60</v>
      </c>
      <c r="E23" s="30">
        <v>60</v>
      </c>
      <c r="F23" s="30">
        <f t="shared" si="0"/>
        <v>0</v>
      </c>
      <c r="G23" s="88">
        <f t="shared" si="1"/>
        <v>0</v>
      </c>
      <c r="H23" s="86" t="s">
        <v>64</v>
      </c>
      <c r="I23" s="42">
        <v>122</v>
      </c>
      <c r="J23" s="87">
        <v>88</v>
      </c>
      <c r="K23" s="39">
        <f t="shared" si="2"/>
        <v>34</v>
      </c>
      <c r="L23" s="85">
        <f t="shared" si="3"/>
        <v>27.868852459016395</v>
      </c>
    </row>
    <row r="24" spans="1:12" ht="16.5">
      <c r="A24" s="27">
        <v>36</v>
      </c>
      <c r="B24" s="28" t="s">
        <v>141</v>
      </c>
      <c r="C24" s="28" t="s">
        <v>164</v>
      </c>
      <c r="D24" s="29">
        <v>60</v>
      </c>
      <c r="E24" s="30">
        <v>55</v>
      </c>
      <c r="F24" s="30">
        <f t="shared" si="0"/>
        <v>5</v>
      </c>
      <c r="G24" s="88">
        <f t="shared" si="1"/>
        <v>8.3333333333333339</v>
      </c>
      <c r="H24" s="37" t="s">
        <v>52</v>
      </c>
      <c r="I24" s="37">
        <v>60</v>
      </c>
      <c r="J24" s="37">
        <v>45</v>
      </c>
      <c r="K24" s="37">
        <f t="shared" si="2"/>
        <v>15</v>
      </c>
      <c r="L24" s="37">
        <f t="shared" si="3"/>
        <v>25</v>
      </c>
    </row>
    <row r="25" spans="1:12" ht="16.5">
      <c r="A25" s="27">
        <v>31</v>
      </c>
      <c r="B25" s="28" t="s">
        <v>141</v>
      </c>
      <c r="C25" s="28" t="s">
        <v>165</v>
      </c>
      <c r="D25" s="29">
        <v>60</v>
      </c>
      <c r="E25" s="30">
        <v>50</v>
      </c>
      <c r="F25" s="30">
        <f t="shared" si="0"/>
        <v>10</v>
      </c>
      <c r="G25" s="88">
        <f t="shared" si="1"/>
        <v>16.666666666666668</v>
      </c>
      <c r="H25" s="28" t="s">
        <v>16</v>
      </c>
      <c r="I25" s="33">
        <v>60</v>
      </c>
      <c r="J25" s="30">
        <v>49</v>
      </c>
      <c r="K25" s="30">
        <f t="shared" si="2"/>
        <v>11</v>
      </c>
      <c r="L25" s="88">
        <f t="shared" si="3"/>
        <v>18.333333333333336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25"/>
  <sheetViews>
    <sheetView topLeftCell="A27" workbookViewId="0">
      <selection activeCell="A28" sqref="A28:XFD31"/>
    </sheetView>
  </sheetViews>
  <sheetFormatPr defaultRowHeight="15"/>
  <cols>
    <col min="2" max="2" width="15.42578125" customWidth="1"/>
    <col min="3" max="3" width="24.5703125" customWidth="1"/>
    <col min="4" max="4" width="12" customWidth="1"/>
    <col min="5" max="5" width="11.85546875" customWidth="1"/>
    <col min="7" max="7" width="13.85546875" customWidth="1"/>
    <col min="8" max="8" width="19.140625" customWidth="1"/>
    <col min="9" max="9" width="13.7109375" customWidth="1"/>
    <col min="10" max="10" width="14" customWidth="1"/>
    <col min="11" max="11" width="11.85546875" customWidth="1"/>
    <col min="12" max="12" width="14.42578125" customWidth="1"/>
  </cols>
  <sheetData>
    <row r="1" spans="1:12" ht="21">
      <c r="A1" s="14" t="s">
        <v>166</v>
      </c>
      <c r="J1" s="14" t="s">
        <v>1</v>
      </c>
    </row>
    <row r="2" spans="1:12" ht="56.25">
      <c r="A2" s="7" t="s">
        <v>2</v>
      </c>
      <c r="B2" s="8" t="s">
        <v>3</v>
      </c>
      <c r="C2" s="7" t="s">
        <v>4</v>
      </c>
      <c r="D2" s="9" t="s">
        <v>5</v>
      </c>
      <c r="E2" s="9" t="s">
        <v>6</v>
      </c>
      <c r="F2" s="9" t="s">
        <v>7</v>
      </c>
      <c r="G2" s="9" t="s">
        <v>8</v>
      </c>
      <c r="H2" s="10" t="s">
        <v>9</v>
      </c>
      <c r="I2" s="10" t="s">
        <v>10</v>
      </c>
      <c r="J2" s="10" t="s">
        <v>11</v>
      </c>
      <c r="K2" s="10" t="s">
        <v>12</v>
      </c>
      <c r="L2" s="10" t="s">
        <v>13</v>
      </c>
    </row>
    <row r="3" spans="1:12" ht="16.5">
      <c r="A3" s="97">
        <v>145</v>
      </c>
      <c r="B3" s="98" t="s">
        <v>167</v>
      </c>
      <c r="C3" s="99" t="s">
        <v>168</v>
      </c>
      <c r="D3" s="100">
        <v>60</v>
      </c>
      <c r="E3" s="103">
        <v>33</v>
      </c>
      <c r="F3" s="93">
        <f t="shared" ref="F3:F25" si="0">D3-E3</f>
        <v>27</v>
      </c>
      <c r="G3" s="94">
        <f t="shared" ref="G3:G25" si="1">F3/D3</f>
        <v>0.45</v>
      </c>
      <c r="H3" s="98" t="s">
        <v>52</v>
      </c>
      <c r="I3" s="102">
        <v>60</v>
      </c>
      <c r="J3" s="103">
        <v>41</v>
      </c>
      <c r="K3" s="93">
        <f t="shared" ref="K3:K25" si="2">I3-J3</f>
        <v>19</v>
      </c>
      <c r="L3" s="94">
        <f t="shared" ref="L3:L25" si="3">K3/I3</f>
        <v>0.31666666666666665</v>
      </c>
    </row>
    <row r="4" spans="1:12" ht="16.5">
      <c r="A4" s="97">
        <v>148</v>
      </c>
      <c r="B4" s="98" t="s">
        <v>167</v>
      </c>
      <c r="C4" s="99" t="s">
        <v>169</v>
      </c>
      <c r="D4" s="100">
        <v>60</v>
      </c>
      <c r="E4" s="103">
        <v>40</v>
      </c>
      <c r="F4" s="93">
        <f t="shared" si="0"/>
        <v>20</v>
      </c>
      <c r="G4" s="94">
        <f t="shared" si="1"/>
        <v>0.33333333333333331</v>
      </c>
      <c r="H4" s="98" t="s">
        <v>19</v>
      </c>
      <c r="I4" s="102">
        <v>60</v>
      </c>
      <c r="J4" s="103">
        <v>27</v>
      </c>
      <c r="K4" s="93">
        <f t="shared" si="2"/>
        <v>33</v>
      </c>
      <c r="L4" s="94">
        <f t="shared" si="3"/>
        <v>0.55000000000000004</v>
      </c>
    </row>
    <row r="5" spans="1:12" ht="16.5">
      <c r="A5" s="97">
        <v>136</v>
      </c>
      <c r="B5" s="98" t="s">
        <v>170</v>
      </c>
      <c r="C5" s="99" t="s">
        <v>171</v>
      </c>
      <c r="D5" s="100">
        <v>60</v>
      </c>
      <c r="E5" s="103">
        <v>40</v>
      </c>
      <c r="F5" s="93">
        <f t="shared" si="0"/>
        <v>20</v>
      </c>
      <c r="G5" s="94">
        <f t="shared" si="1"/>
        <v>0.33333333333333331</v>
      </c>
      <c r="H5" s="98" t="s">
        <v>16</v>
      </c>
      <c r="I5" s="102">
        <v>60</v>
      </c>
      <c r="J5" s="103">
        <v>33</v>
      </c>
      <c r="K5" s="93">
        <f t="shared" si="2"/>
        <v>27</v>
      </c>
      <c r="L5" s="94">
        <f t="shared" si="3"/>
        <v>0.45</v>
      </c>
    </row>
    <row r="6" spans="1:12" ht="16.5">
      <c r="A6" s="97">
        <v>144</v>
      </c>
      <c r="B6" s="98" t="s">
        <v>167</v>
      </c>
      <c r="C6" s="99" t="s">
        <v>172</v>
      </c>
      <c r="D6" s="100">
        <v>60</v>
      </c>
      <c r="E6" s="103">
        <v>43</v>
      </c>
      <c r="F6" s="93">
        <f t="shared" si="0"/>
        <v>17</v>
      </c>
      <c r="G6" s="94">
        <f t="shared" si="1"/>
        <v>0.28333333333333333</v>
      </c>
      <c r="H6" s="98" t="s">
        <v>19</v>
      </c>
      <c r="I6" s="102">
        <v>60</v>
      </c>
      <c r="J6" s="103">
        <v>42</v>
      </c>
      <c r="K6" s="93">
        <f t="shared" si="2"/>
        <v>18</v>
      </c>
      <c r="L6" s="94">
        <f t="shared" si="3"/>
        <v>0.3</v>
      </c>
    </row>
    <row r="7" spans="1:12" ht="18.75">
      <c r="A7" s="97">
        <v>141</v>
      </c>
      <c r="B7" s="98" t="s">
        <v>170</v>
      </c>
      <c r="C7" s="99" t="s">
        <v>173</v>
      </c>
      <c r="D7" s="100">
        <v>60</v>
      </c>
      <c r="E7" s="103">
        <v>44</v>
      </c>
      <c r="F7" s="93">
        <f t="shared" si="0"/>
        <v>16</v>
      </c>
      <c r="G7" s="94">
        <f t="shared" si="1"/>
        <v>0.26666666666666666</v>
      </c>
      <c r="H7" s="98" t="s">
        <v>52</v>
      </c>
      <c r="I7" s="102">
        <v>60</v>
      </c>
      <c r="J7" s="112">
        <v>47</v>
      </c>
      <c r="K7" s="93">
        <f t="shared" si="2"/>
        <v>13</v>
      </c>
      <c r="L7" s="94">
        <f t="shared" si="3"/>
        <v>0.21666666666666667</v>
      </c>
    </row>
    <row r="8" spans="1:12" ht="16.5">
      <c r="A8" s="15">
        <v>137</v>
      </c>
      <c r="B8" s="16" t="s">
        <v>170</v>
      </c>
      <c r="C8" s="17" t="s">
        <v>174</v>
      </c>
      <c r="D8" s="18">
        <v>60</v>
      </c>
      <c r="E8" s="19">
        <v>44</v>
      </c>
      <c r="F8" s="67">
        <f t="shared" si="0"/>
        <v>16</v>
      </c>
      <c r="G8" s="68">
        <f t="shared" si="1"/>
        <v>0.26666666666666666</v>
      </c>
      <c r="H8" s="2" t="s">
        <v>16</v>
      </c>
      <c r="I8" s="6">
        <v>60</v>
      </c>
      <c r="J8" s="26">
        <v>53</v>
      </c>
      <c r="K8" s="31">
        <f t="shared" si="2"/>
        <v>7</v>
      </c>
      <c r="L8" s="45">
        <f t="shared" si="3"/>
        <v>0.11666666666666667</v>
      </c>
    </row>
    <row r="9" spans="1:12" ht="16.5">
      <c r="A9" s="48">
        <v>139</v>
      </c>
      <c r="B9" s="20" t="s">
        <v>170</v>
      </c>
      <c r="C9" s="17" t="s">
        <v>175</v>
      </c>
      <c r="D9" s="18">
        <v>60</v>
      </c>
      <c r="E9" s="19">
        <v>48</v>
      </c>
      <c r="F9" s="67">
        <f t="shared" si="0"/>
        <v>12</v>
      </c>
      <c r="G9" s="68">
        <f t="shared" si="1"/>
        <v>0.2</v>
      </c>
      <c r="H9" s="20" t="s">
        <v>16</v>
      </c>
      <c r="I9" s="21">
        <v>60</v>
      </c>
      <c r="J9" s="77">
        <v>26</v>
      </c>
      <c r="K9" s="40">
        <f t="shared" si="2"/>
        <v>34</v>
      </c>
      <c r="L9" s="47">
        <f t="shared" si="3"/>
        <v>0.56666666666666665</v>
      </c>
    </row>
    <row r="10" spans="1:12" ht="16.5">
      <c r="A10" s="48">
        <v>138</v>
      </c>
      <c r="B10" s="20" t="s">
        <v>170</v>
      </c>
      <c r="C10" s="17" t="s">
        <v>176</v>
      </c>
      <c r="D10" s="18">
        <v>60</v>
      </c>
      <c r="E10" s="19">
        <v>48</v>
      </c>
      <c r="F10" s="67">
        <f t="shared" si="0"/>
        <v>12</v>
      </c>
      <c r="G10" s="68">
        <f t="shared" si="1"/>
        <v>0.2</v>
      </c>
      <c r="H10" s="20" t="s">
        <v>16</v>
      </c>
      <c r="I10" s="21">
        <v>60</v>
      </c>
      <c r="J10" s="77">
        <v>40</v>
      </c>
      <c r="K10" s="40">
        <f t="shared" si="2"/>
        <v>20</v>
      </c>
      <c r="L10" s="47">
        <f t="shared" si="3"/>
        <v>0.33333333333333331</v>
      </c>
    </row>
    <row r="11" spans="1:12" ht="16.5">
      <c r="A11" s="48">
        <v>143</v>
      </c>
      <c r="B11" s="20" t="s">
        <v>167</v>
      </c>
      <c r="C11" s="17" t="s">
        <v>177</v>
      </c>
      <c r="D11" s="18">
        <v>60</v>
      </c>
      <c r="E11" s="19">
        <v>48</v>
      </c>
      <c r="F11" s="67">
        <f t="shared" si="0"/>
        <v>12</v>
      </c>
      <c r="G11" s="68">
        <f t="shared" si="1"/>
        <v>0.2</v>
      </c>
      <c r="H11" s="20" t="s">
        <v>16</v>
      </c>
      <c r="I11" s="21">
        <v>60</v>
      </c>
      <c r="J11" s="22">
        <v>42</v>
      </c>
      <c r="K11" s="40">
        <f t="shared" si="2"/>
        <v>18</v>
      </c>
      <c r="L11" s="47">
        <f t="shared" si="3"/>
        <v>0.3</v>
      </c>
    </row>
    <row r="12" spans="1:12" ht="18.75">
      <c r="A12" s="1">
        <v>140</v>
      </c>
      <c r="B12" s="2" t="s">
        <v>170</v>
      </c>
      <c r="C12" s="3" t="s">
        <v>178</v>
      </c>
      <c r="D12" s="4">
        <v>60</v>
      </c>
      <c r="E12" s="5">
        <v>50</v>
      </c>
      <c r="F12" s="31">
        <f t="shared" si="0"/>
        <v>10</v>
      </c>
      <c r="G12" s="45">
        <f t="shared" si="1"/>
        <v>0.16666666666666666</v>
      </c>
      <c r="H12" s="2" t="s">
        <v>19</v>
      </c>
      <c r="I12" s="6">
        <v>60</v>
      </c>
      <c r="J12" s="76">
        <v>44</v>
      </c>
      <c r="K12" s="31">
        <f t="shared" si="2"/>
        <v>16</v>
      </c>
      <c r="L12" s="45">
        <f t="shared" si="3"/>
        <v>0.26666666666666666</v>
      </c>
    </row>
    <row r="13" spans="1:12" ht="16.5">
      <c r="A13" s="1">
        <v>142</v>
      </c>
      <c r="B13" s="2" t="s">
        <v>167</v>
      </c>
      <c r="C13" s="3" t="s">
        <v>179</v>
      </c>
      <c r="D13" s="4">
        <v>60</v>
      </c>
      <c r="E13" s="5">
        <v>50</v>
      </c>
      <c r="F13" s="31">
        <f t="shared" si="0"/>
        <v>10</v>
      </c>
      <c r="G13" s="45">
        <f t="shared" si="1"/>
        <v>0.16666666666666666</v>
      </c>
      <c r="H13" s="2" t="s">
        <v>16</v>
      </c>
      <c r="I13" s="6">
        <v>60</v>
      </c>
      <c r="J13" s="5">
        <v>50</v>
      </c>
      <c r="K13" s="31">
        <f t="shared" si="2"/>
        <v>10</v>
      </c>
      <c r="L13" s="45">
        <f t="shared" si="3"/>
        <v>0.16666666666666666</v>
      </c>
    </row>
    <row r="14" spans="1:12" ht="16.5">
      <c r="A14" s="48">
        <v>149</v>
      </c>
      <c r="B14" s="20" t="s">
        <v>167</v>
      </c>
      <c r="C14" s="3" t="s">
        <v>180</v>
      </c>
      <c r="D14" s="4">
        <v>60</v>
      </c>
      <c r="E14" s="5">
        <v>52</v>
      </c>
      <c r="F14" s="31">
        <f t="shared" si="0"/>
        <v>8</v>
      </c>
      <c r="G14" s="45">
        <f t="shared" si="1"/>
        <v>0.13333333333333333</v>
      </c>
      <c r="H14" s="20" t="s">
        <v>16</v>
      </c>
      <c r="I14" s="21">
        <v>60</v>
      </c>
      <c r="J14" s="22">
        <v>42</v>
      </c>
      <c r="K14" s="40">
        <f t="shared" si="2"/>
        <v>18</v>
      </c>
      <c r="L14" s="47">
        <f t="shared" si="3"/>
        <v>0.3</v>
      </c>
    </row>
    <row r="15" spans="1:12" ht="16.5">
      <c r="A15" s="48">
        <v>153</v>
      </c>
      <c r="B15" s="20" t="s">
        <v>181</v>
      </c>
      <c r="C15" s="3" t="s">
        <v>182</v>
      </c>
      <c r="D15" s="4">
        <v>60</v>
      </c>
      <c r="E15" s="75">
        <v>53</v>
      </c>
      <c r="F15" s="31">
        <f t="shared" si="0"/>
        <v>7</v>
      </c>
      <c r="G15" s="45">
        <f t="shared" si="1"/>
        <v>0.11666666666666667</v>
      </c>
      <c r="H15" s="20" t="s">
        <v>16</v>
      </c>
      <c r="I15" s="21">
        <v>60</v>
      </c>
      <c r="J15" s="78">
        <v>24</v>
      </c>
      <c r="K15" s="40">
        <f t="shared" si="2"/>
        <v>36</v>
      </c>
      <c r="L15" s="47">
        <f t="shared" si="3"/>
        <v>0.6</v>
      </c>
    </row>
    <row r="16" spans="1:12" ht="16.5">
      <c r="A16" s="48">
        <v>146</v>
      </c>
      <c r="B16" s="20" t="s">
        <v>167</v>
      </c>
      <c r="C16" s="3" t="s">
        <v>183</v>
      </c>
      <c r="D16" s="4">
        <v>60</v>
      </c>
      <c r="E16" s="5">
        <v>59</v>
      </c>
      <c r="F16" s="31">
        <f t="shared" si="0"/>
        <v>1</v>
      </c>
      <c r="G16" s="45">
        <f t="shared" si="1"/>
        <v>1.6666666666666666E-2</v>
      </c>
      <c r="H16" s="20" t="s">
        <v>16</v>
      </c>
      <c r="I16" s="21">
        <v>60</v>
      </c>
      <c r="J16" s="22">
        <v>41</v>
      </c>
      <c r="K16" s="40">
        <f t="shared" si="2"/>
        <v>19</v>
      </c>
      <c r="L16" s="47">
        <f t="shared" si="3"/>
        <v>0.31666666666666665</v>
      </c>
    </row>
    <row r="17" spans="1:12" ht="16.5">
      <c r="A17" s="48">
        <v>147</v>
      </c>
      <c r="B17" s="20" t="s">
        <v>167</v>
      </c>
      <c r="C17" s="3" t="s">
        <v>184</v>
      </c>
      <c r="D17" s="4">
        <v>60</v>
      </c>
      <c r="E17" s="5">
        <v>60</v>
      </c>
      <c r="F17" s="31">
        <f t="shared" si="0"/>
        <v>0</v>
      </c>
      <c r="G17" s="45">
        <f t="shared" si="1"/>
        <v>0</v>
      </c>
      <c r="H17" s="20" t="s">
        <v>16</v>
      </c>
      <c r="I17" s="21">
        <v>60</v>
      </c>
      <c r="J17" s="22">
        <v>35</v>
      </c>
      <c r="K17" s="40">
        <f t="shared" si="2"/>
        <v>25</v>
      </c>
      <c r="L17" s="47">
        <f t="shared" si="3"/>
        <v>0.41666666666666669</v>
      </c>
    </row>
    <row r="18" spans="1:12" ht="16.5">
      <c r="A18" s="48">
        <v>155</v>
      </c>
      <c r="B18" s="20" t="s">
        <v>181</v>
      </c>
      <c r="C18" s="3" t="s">
        <v>185</v>
      </c>
      <c r="D18" s="4">
        <v>30</v>
      </c>
      <c r="E18" s="75">
        <v>30</v>
      </c>
      <c r="F18" s="31">
        <f t="shared" si="0"/>
        <v>0</v>
      </c>
      <c r="G18" s="45">
        <f t="shared" si="1"/>
        <v>0</v>
      </c>
      <c r="H18" s="20" t="s">
        <v>19</v>
      </c>
      <c r="I18" s="21">
        <v>60</v>
      </c>
      <c r="J18" s="78">
        <v>36</v>
      </c>
      <c r="K18" s="40">
        <f t="shared" si="2"/>
        <v>24</v>
      </c>
      <c r="L18" s="47">
        <f t="shared" si="3"/>
        <v>0.4</v>
      </c>
    </row>
    <row r="19" spans="1:12" ht="15.75" customHeight="1">
      <c r="A19" s="48">
        <v>150</v>
      </c>
      <c r="B19" s="20" t="s">
        <v>167</v>
      </c>
      <c r="C19" s="3" t="s">
        <v>186</v>
      </c>
      <c r="D19" s="4">
        <v>30</v>
      </c>
      <c r="E19" s="5">
        <v>30</v>
      </c>
      <c r="F19" s="31">
        <f t="shared" si="0"/>
        <v>0</v>
      </c>
      <c r="G19" s="45">
        <f t="shared" si="1"/>
        <v>0</v>
      </c>
      <c r="H19" s="20" t="s">
        <v>16</v>
      </c>
      <c r="I19" s="21">
        <v>60</v>
      </c>
      <c r="J19" s="22">
        <v>42</v>
      </c>
      <c r="K19" s="40">
        <f t="shared" si="2"/>
        <v>18</v>
      </c>
      <c r="L19" s="47">
        <f t="shared" si="3"/>
        <v>0.3</v>
      </c>
    </row>
    <row r="20" spans="1:12" ht="16.5">
      <c r="A20" s="48">
        <v>156</v>
      </c>
      <c r="B20" s="20" t="s">
        <v>181</v>
      </c>
      <c r="C20" s="3" t="s">
        <v>187</v>
      </c>
      <c r="D20" s="4">
        <v>30</v>
      </c>
      <c r="E20" s="75">
        <v>30</v>
      </c>
      <c r="F20" s="31">
        <f t="shared" si="0"/>
        <v>0</v>
      </c>
      <c r="G20" s="45">
        <f t="shared" si="1"/>
        <v>0</v>
      </c>
      <c r="H20" s="20" t="s">
        <v>16</v>
      </c>
      <c r="I20" s="21">
        <v>60</v>
      </c>
      <c r="J20" s="78">
        <v>44</v>
      </c>
      <c r="K20" s="40">
        <f t="shared" si="2"/>
        <v>16</v>
      </c>
      <c r="L20" s="47">
        <f t="shared" si="3"/>
        <v>0.26666666666666666</v>
      </c>
    </row>
    <row r="21" spans="1:12" ht="16.5">
      <c r="A21" s="1">
        <v>134</v>
      </c>
      <c r="B21" s="2" t="s">
        <v>170</v>
      </c>
      <c r="C21" s="3" t="s">
        <v>188</v>
      </c>
      <c r="D21" s="4">
        <v>60</v>
      </c>
      <c r="E21" s="5">
        <v>60</v>
      </c>
      <c r="F21" s="31">
        <f t="shared" si="0"/>
        <v>0</v>
      </c>
      <c r="G21" s="45">
        <f t="shared" si="1"/>
        <v>0</v>
      </c>
      <c r="H21" s="2" t="s">
        <v>16</v>
      </c>
      <c r="I21" s="6">
        <v>60</v>
      </c>
      <c r="J21" s="5">
        <v>45</v>
      </c>
      <c r="K21" s="31">
        <f t="shared" si="2"/>
        <v>15</v>
      </c>
      <c r="L21" s="45">
        <f t="shared" si="3"/>
        <v>0.25</v>
      </c>
    </row>
    <row r="22" spans="1:12" ht="16.5">
      <c r="A22" s="1">
        <v>135</v>
      </c>
      <c r="B22" s="2" t="s">
        <v>170</v>
      </c>
      <c r="C22" s="3" t="s">
        <v>189</v>
      </c>
      <c r="D22" s="4">
        <v>30</v>
      </c>
      <c r="E22" s="5">
        <v>30</v>
      </c>
      <c r="F22" s="31">
        <f t="shared" si="0"/>
        <v>0</v>
      </c>
      <c r="G22" s="45">
        <f t="shared" si="1"/>
        <v>0</v>
      </c>
      <c r="H22" s="2" t="s">
        <v>16</v>
      </c>
      <c r="I22" s="6">
        <v>120</v>
      </c>
      <c r="J22" s="26">
        <v>105</v>
      </c>
      <c r="K22" s="31">
        <f t="shared" si="2"/>
        <v>15</v>
      </c>
      <c r="L22" s="45">
        <f t="shared" si="3"/>
        <v>0.125</v>
      </c>
    </row>
    <row r="23" spans="1:12" ht="16.5">
      <c r="A23" s="1">
        <v>151</v>
      </c>
      <c r="B23" s="2" t="s">
        <v>181</v>
      </c>
      <c r="C23" s="3" t="s">
        <v>190</v>
      </c>
      <c r="D23" s="4">
        <v>30</v>
      </c>
      <c r="E23" s="75">
        <v>30</v>
      </c>
      <c r="F23" s="31">
        <f t="shared" si="0"/>
        <v>0</v>
      </c>
      <c r="G23" s="45">
        <f t="shared" si="1"/>
        <v>0</v>
      </c>
      <c r="H23" s="2" t="s">
        <v>16</v>
      </c>
      <c r="I23" s="6">
        <v>60</v>
      </c>
      <c r="J23" s="75">
        <v>55</v>
      </c>
      <c r="K23" s="31">
        <f t="shared" si="2"/>
        <v>5</v>
      </c>
      <c r="L23" s="45">
        <f t="shared" si="3"/>
        <v>8.3333333333333329E-2</v>
      </c>
    </row>
    <row r="24" spans="1:12" ht="16.5">
      <c r="A24" s="1">
        <v>152</v>
      </c>
      <c r="B24" s="2" t="s">
        <v>181</v>
      </c>
      <c r="C24" s="3" t="s">
        <v>191</v>
      </c>
      <c r="D24" s="4">
        <v>30</v>
      </c>
      <c r="E24" s="75">
        <v>30</v>
      </c>
      <c r="F24" s="31">
        <f t="shared" si="0"/>
        <v>0</v>
      </c>
      <c r="G24" s="45">
        <f t="shared" si="1"/>
        <v>0</v>
      </c>
      <c r="H24" s="2" t="s">
        <v>16</v>
      </c>
      <c r="I24" s="6">
        <v>60</v>
      </c>
      <c r="J24" s="75">
        <v>60</v>
      </c>
      <c r="K24" s="31">
        <f t="shared" si="2"/>
        <v>0</v>
      </c>
      <c r="L24" s="45">
        <f t="shared" si="3"/>
        <v>0</v>
      </c>
    </row>
    <row r="25" spans="1:12" ht="16.5">
      <c r="A25" s="1">
        <v>154</v>
      </c>
      <c r="B25" s="2" t="s">
        <v>181</v>
      </c>
      <c r="C25" s="3" t="s">
        <v>192</v>
      </c>
      <c r="D25" s="4">
        <v>60</v>
      </c>
      <c r="E25" s="75">
        <v>60</v>
      </c>
      <c r="F25" s="31">
        <f t="shared" si="0"/>
        <v>0</v>
      </c>
      <c r="G25" s="45">
        <f t="shared" si="1"/>
        <v>0</v>
      </c>
      <c r="H25" s="2" t="s">
        <v>16</v>
      </c>
      <c r="I25" s="6">
        <v>60</v>
      </c>
      <c r="J25" s="75">
        <v>60</v>
      </c>
      <c r="K25" s="31">
        <f t="shared" si="2"/>
        <v>0</v>
      </c>
      <c r="L25" s="45">
        <f t="shared" si="3"/>
        <v>0</v>
      </c>
    </row>
  </sheetData>
  <sortState xmlns:xlrd2="http://schemas.microsoft.com/office/spreadsheetml/2017/richdata2" ref="A3:L25">
    <sortCondition descending="1" ref="F3:F25"/>
    <sortCondition descending="1" ref="K3:K25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5"/>
  <sheetViews>
    <sheetView topLeftCell="A7" workbookViewId="0">
      <selection activeCell="A18" sqref="A18:XFD21"/>
    </sheetView>
  </sheetViews>
  <sheetFormatPr defaultRowHeight="15"/>
  <cols>
    <col min="2" max="2" width="15.42578125" customWidth="1"/>
    <col min="3" max="3" width="24.5703125" customWidth="1"/>
    <col min="4" max="4" width="12" customWidth="1"/>
    <col min="5" max="5" width="11.85546875" customWidth="1"/>
    <col min="7" max="7" width="13.85546875" customWidth="1"/>
    <col min="8" max="8" width="19.140625" customWidth="1"/>
    <col min="9" max="9" width="13.7109375" customWidth="1"/>
    <col min="10" max="10" width="14" customWidth="1"/>
    <col min="11" max="11" width="11.85546875" customWidth="1"/>
    <col min="12" max="12" width="14.42578125" customWidth="1"/>
  </cols>
  <sheetData>
    <row r="1" spans="1:12" ht="21">
      <c r="A1" s="14" t="s">
        <v>193</v>
      </c>
      <c r="J1" s="14" t="s">
        <v>1</v>
      </c>
    </row>
    <row r="2" spans="1:12" ht="56.25">
      <c r="A2" s="7" t="s">
        <v>2</v>
      </c>
      <c r="B2" s="8" t="s">
        <v>3</v>
      </c>
      <c r="C2" s="7" t="s">
        <v>4</v>
      </c>
      <c r="D2" s="9" t="s">
        <v>5</v>
      </c>
      <c r="E2" s="9" t="s">
        <v>6</v>
      </c>
      <c r="F2" s="9" t="s">
        <v>7</v>
      </c>
      <c r="G2" s="9" t="s">
        <v>8</v>
      </c>
      <c r="H2" s="10" t="s">
        <v>9</v>
      </c>
      <c r="I2" s="10" t="s">
        <v>10</v>
      </c>
      <c r="J2" s="10" t="s">
        <v>11</v>
      </c>
      <c r="K2" s="10" t="s">
        <v>12</v>
      </c>
      <c r="L2" s="10" t="s">
        <v>13</v>
      </c>
    </row>
    <row r="3" spans="1:12" ht="16.5">
      <c r="A3" s="97">
        <v>160</v>
      </c>
      <c r="B3" s="98" t="s">
        <v>194</v>
      </c>
      <c r="C3" s="99" t="s">
        <v>195</v>
      </c>
      <c r="D3" s="100">
        <v>60</v>
      </c>
      <c r="E3" s="103">
        <v>20</v>
      </c>
      <c r="F3" s="93">
        <f t="shared" ref="F3:F15" si="0">D3-E3</f>
        <v>40</v>
      </c>
      <c r="G3" s="94">
        <f t="shared" ref="G3:G15" si="1">F3/D3</f>
        <v>0.66666666666666663</v>
      </c>
      <c r="H3" s="98" t="s">
        <v>16</v>
      </c>
      <c r="I3" s="102">
        <v>60</v>
      </c>
      <c r="J3" s="103">
        <v>20</v>
      </c>
      <c r="K3" s="93">
        <f t="shared" ref="K3:K15" si="2">I3-J3</f>
        <v>40</v>
      </c>
      <c r="L3" s="94">
        <f t="shared" ref="L3:L15" si="3">K3/I3</f>
        <v>0.66666666666666663</v>
      </c>
    </row>
    <row r="4" spans="1:12" ht="16.5">
      <c r="A4" s="97">
        <v>168</v>
      </c>
      <c r="B4" s="98" t="s">
        <v>196</v>
      </c>
      <c r="C4" s="99" t="s">
        <v>197</v>
      </c>
      <c r="D4" s="100">
        <v>60</v>
      </c>
      <c r="E4" s="103">
        <v>30</v>
      </c>
      <c r="F4" s="93">
        <f t="shared" si="0"/>
        <v>30</v>
      </c>
      <c r="G4" s="94">
        <f t="shared" si="1"/>
        <v>0.5</v>
      </c>
      <c r="H4" s="98" t="s">
        <v>19</v>
      </c>
      <c r="I4" s="102">
        <v>60</v>
      </c>
      <c r="J4" s="103">
        <v>30</v>
      </c>
      <c r="K4" s="93">
        <f t="shared" si="2"/>
        <v>30</v>
      </c>
      <c r="L4" s="94">
        <f t="shared" si="3"/>
        <v>0.5</v>
      </c>
    </row>
    <row r="5" spans="1:12" ht="16.5">
      <c r="A5" s="97">
        <v>169</v>
      </c>
      <c r="B5" s="98" t="s">
        <v>196</v>
      </c>
      <c r="C5" s="99" t="s">
        <v>198</v>
      </c>
      <c r="D5" s="100">
        <v>60</v>
      </c>
      <c r="E5" s="103">
        <v>30</v>
      </c>
      <c r="F5" s="93">
        <f t="shared" si="0"/>
        <v>30</v>
      </c>
      <c r="G5" s="94">
        <f t="shared" si="1"/>
        <v>0.5</v>
      </c>
      <c r="H5" s="98" t="s">
        <v>16</v>
      </c>
      <c r="I5" s="102">
        <v>60</v>
      </c>
      <c r="J5" s="103">
        <v>30</v>
      </c>
      <c r="K5" s="93">
        <f t="shared" si="2"/>
        <v>30</v>
      </c>
      <c r="L5" s="94">
        <f t="shared" si="3"/>
        <v>0.5</v>
      </c>
    </row>
    <row r="6" spans="1:12" ht="16.5">
      <c r="A6" s="97">
        <v>165</v>
      </c>
      <c r="B6" s="98" t="s">
        <v>199</v>
      </c>
      <c r="C6" s="99" t="s">
        <v>200</v>
      </c>
      <c r="D6" s="100">
        <v>60</v>
      </c>
      <c r="E6" s="103">
        <v>42</v>
      </c>
      <c r="F6" s="93">
        <f t="shared" si="0"/>
        <v>18</v>
      </c>
      <c r="G6" s="94">
        <f t="shared" si="1"/>
        <v>0.3</v>
      </c>
      <c r="H6" s="98" t="s">
        <v>16</v>
      </c>
      <c r="I6" s="102">
        <v>60</v>
      </c>
      <c r="J6" s="103">
        <v>42</v>
      </c>
      <c r="K6" s="93">
        <f t="shared" si="2"/>
        <v>18</v>
      </c>
      <c r="L6" s="94">
        <f t="shared" si="3"/>
        <v>0.3</v>
      </c>
    </row>
    <row r="7" spans="1:12" ht="16.5">
      <c r="A7" s="97">
        <v>166</v>
      </c>
      <c r="B7" s="98" t="s">
        <v>199</v>
      </c>
      <c r="C7" s="99" t="s">
        <v>201</v>
      </c>
      <c r="D7" s="100">
        <v>60</v>
      </c>
      <c r="E7" s="103">
        <v>44</v>
      </c>
      <c r="F7" s="93">
        <f t="shared" si="0"/>
        <v>16</v>
      </c>
      <c r="G7" s="94">
        <f t="shared" si="1"/>
        <v>0.26666666666666666</v>
      </c>
      <c r="H7" s="98" t="s">
        <v>52</v>
      </c>
      <c r="I7" s="102">
        <v>60</v>
      </c>
      <c r="J7" s="103">
        <v>25</v>
      </c>
      <c r="K7" s="93">
        <f t="shared" si="2"/>
        <v>35</v>
      </c>
      <c r="L7" s="94">
        <f t="shared" si="3"/>
        <v>0.58333333333333337</v>
      </c>
    </row>
    <row r="8" spans="1:12" ht="16.5">
      <c r="A8" s="97">
        <v>157</v>
      </c>
      <c r="B8" s="98" t="s">
        <v>194</v>
      </c>
      <c r="C8" s="99" t="s">
        <v>202</v>
      </c>
      <c r="D8" s="100">
        <v>60</v>
      </c>
      <c r="E8" s="103">
        <v>46</v>
      </c>
      <c r="F8" s="93">
        <f t="shared" si="0"/>
        <v>14</v>
      </c>
      <c r="G8" s="94">
        <f t="shared" si="1"/>
        <v>0.23333333333333334</v>
      </c>
      <c r="H8" s="98" t="s">
        <v>16</v>
      </c>
      <c r="I8" s="102">
        <v>60</v>
      </c>
      <c r="J8" s="103">
        <v>36</v>
      </c>
      <c r="K8" s="93">
        <f t="shared" si="2"/>
        <v>24</v>
      </c>
      <c r="L8" s="94">
        <f t="shared" si="3"/>
        <v>0.4</v>
      </c>
    </row>
    <row r="9" spans="1:12" ht="16.5">
      <c r="A9" s="97">
        <v>164</v>
      </c>
      <c r="B9" s="98" t="s">
        <v>199</v>
      </c>
      <c r="C9" s="99" t="s">
        <v>203</v>
      </c>
      <c r="D9" s="100">
        <v>60</v>
      </c>
      <c r="E9" s="103">
        <v>46</v>
      </c>
      <c r="F9" s="93">
        <f t="shared" si="0"/>
        <v>14</v>
      </c>
      <c r="G9" s="94">
        <f t="shared" si="1"/>
        <v>0.23333333333333334</v>
      </c>
      <c r="H9" s="98" t="s">
        <v>52</v>
      </c>
      <c r="I9" s="102">
        <v>60</v>
      </c>
      <c r="J9" s="103">
        <v>39</v>
      </c>
      <c r="K9" s="93">
        <f t="shared" si="2"/>
        <v>21</v>
      </c>
      <c r="L9" s="94">
        <f t="shared" si="3"/>
        <v>0.35</v>
      </c>
    </row>
    <row r="10" spans="1:12" ht="16.5">
      <c r="A10" s="97">
        <v>167</v>
      </c>
      <c r="B10" s="98" t="s">
        <v>196</v>
      </c>
      <c r="C10" s="99" t="s">
        <v>204</v>
      </c>
      <c r="D10" s="100">
        <v>60</v>
      </c>
      <c r="E10" s="103">
        <v>48</v>
      </c>
      <c r="F10" s="93">
        <f t="shared" si="0"/>
        <v>12</v>
      </c>
      <c r="G10" s="94">
        <f t="shared" si="1"/>
        <v>0.2</v>
      </c>
      <c r="H10" s="98" t="s">
        <v>16</v>
      </c>
      <c r="I10" s="102">
        <v>60</v>
      </c>
      <c r="J10" s="103">
        <v>34</v>
      </c>
      <c r="K10" s="93">
        <f t="shared" si="2"/>
        <v>26</v>
      </c>
      <c r="L10" s="94">
        <f t="shared" si="3"/>
        <v>0.43333333333333335</v>
      </c>
    </row>
    <row r="11" spans="1:12" ht="16.5">
      <c r="A11" s="1">
        <v>162</v>
      </c>
      <c r="B11" s="2" t="s">
        <v>194</v>
      </c>
      <c r="C11" s="3" t="s">
        <v>205</v>
      </c>
      <c r="D11" s="4">
        <v>60</v>
      </c>
      <c r="E11" s="5">
        <v>49</v>
      </c>
      <c r="F11" s="31">
        <f t="shared" si="0"/>
        <v>11</v>
      </c>
      <c r="G11" s="45">
        <f t="shared" si="1"/>
        <v>0.18333333333333332</v>
      </c>
      <c r="H11" s="20" t="s">
        <v>52</v>
      </c>
      <c r="I11" s="21">
        <v>60</v>
      </c>
      <c r="J11" s="22">
        <v>37</v>
      </c>
      <c r="K11" s="40">
        <f t="shared" si="2"/>
        <v>23</v>
      </c>
      <c r="L11" s="47">
        <f t="shared" si="3"/>
        <v>0.38333333333333336</v>
      </c>
    </row>
    <row r="12" spans="1:12" ht="16.5">
      <c r="A12" s="1">
        <v>161</v>
      </c>
      <c r="B12" s="2" t="s">
        <v>194</v>
      </c>
      <c r="C12" s="3" t="s">
        <v>206</v>
      </c>
      <c r="D12" s="4">
        <v>60</v>
      </c>
      <c r="E12" s="5">
        <v>49</v>
      </c>
      <c r="F12" s="31">
        <f t="shared" si="0"/>
        <v>11</v>
      </c>
      <c r="G12" s="45">
        <f t="shared" si="1"/>
        <v>0.18333333333333332</v>
      </c>
      <c r="H12" s="20" t="s">
        <v>52</v>
      </c>
      <c r="I12" s="21">
        <v>60</v>
      </c>
      <c r="J12" s="22">
        <v>43</v>
      </c>
      <c r="K12" s="40">
        <f t="shared" si="2"/>
        <v>17</v>
      </c>
      <c r="L12" s="47">
        <f t="shared" si="3"/>
        <v>0.28333333333333333</v>
      </c>
    </row>
    <row r="13" spans="1:12" ht="16.5">
      <c r="A13" s="1">
        <v>159</v>
      </c>
      <c r="B13" s="2" t="s">
        <v>194</v>
      </c>
      <c r="C13" s="3" t="s">
        <v>207</v>
      </c>
      <c r="D13" s="4">
        <v>60</v>
      </c>
      <c r="E13" s="5">
        <v>56</v>
      </c>
      <c r="F13" s="31">
        <f t="shared" si="0"/>
        <v>4</v>
      </c>
      <c r="G13" s="45">
        <f t="shared" si="1"/>
        <v>6.6666666666666666E-2</v>
      </c>
      <c r="H13" s="2" t="s">
        <v>16</v>
      </c>
      <c r="I13" s="6">
        <v>60</v>
      </c>
      <c r="J13" s="5">
        <v>55</v>
      </c>
      <c r="K13" s="31">
        <f t="shared" si="2"/>
        <v>5</v>
      </c>
      <c r="L13" s="45">
        <f t="shared" si="3"/>
        <v>8.3333333333333329E-2</v>
      </c>
    </row>
    <row r="14" spans="1:12" ht="16.5">
      <c r="A14" s="1">
        <v>163</v>
      </c>
      <c r="B14" s="2" t="s">
        <v>199</v>
      </c>
      <c r="C14" s="3" t="s">
        <v>208</v>
      </c>
      <c r="D14" s="4">
        <v>60</v>
      </c>
      <c r="E14" s="5">
        <v>57</v>
      </c>
      <c r="F14" s="31">
        <f t="shared" si="0"/>
        <v>3</v>
      </c>
      <c r="G14" s="45">
        <f t="shared" si="1"/>
        <v>0.05</v>
      </c>
      <c r="H14" s="2" t="s">
        <v>16</v>
      </c>
      <c r="I14" s="6">
        <v>60</v>
      </c>
      <c r="J14" s="5">
        <v>57</v>
      </c>
      <c r="K14" s="31">
        <f t="shared" si="2"/>
        <v>3</v>
      </c>
      <c r="L14" s="45">
        <f t="shared" si="3"/>
        <v>0.05</v>
      </c>
    </row>
    <row r="15" spans="1:12" ht="16.5">
      <c r="A15" s="1">
        <v>158</v>
      </c>
      <c r="B15" s="2" t="s">
        <v>194</v>
      </c>
      <c r="C15" s="3" t="s">
        <v>209</v>
      </c>
      <c r="D15" s="4">
        <v>60</v>
      </c>
      <c r="E15" s="5">
        <v>60</v>
      </c>
      <c r="F15" s="31">
        <f t="shared" si="0"/>
        <v>0</v>
      </c>
      <c r="G15" s="45">
        <f t="shared" si="1"/>
        <v>0</v>
      </c>
      <c r="H15" s="2" t="s">
        <v>16</v>
      </c>
      <c r="I15" s="6">
        <v>60</v>
      </c>
      <c r="J15" s="5">
        <v>60</v>
      </c>
      <c r="K15" s="31">
        <f t="shared" si="2"/>
        <v>0</v>
      </c>
      <c r="L15" s="45">
        <f t="shared" si="3"/>
        <v>0</v>
      </c>
    </row>
  </sheetData>
  <sortState xmlns:xlrd2="http://schemas.microsoft.com/office/spreadsheetml/2017/richdata2" ref="A3:L15">
    <sortCondition descending="1" ref="F3:F15"/>
    <sortCondition descending="1" ref="K3:K15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20"/>
  <sheetViews>
    <sheetView topLeftCell="A10" workbookViewId="0">
      <selection activeCell="A21" sqref="A21:XFD24"/>
    </sheetView>
  </sheetViews>
  <sheetFormatPr defaultRowHeight="15"/>
  <cols>
    <col min="2" max="2" width="15.42578125" customWidth="1"/>
    <col min="3" max="3" width="24.5703125" customWidth="1"/>
    <col min="4" max="4" width="12" customWidth="1"/>
    <col min="5" max="5" width="11.85546875" customWidth="1"/>
    <col min="7" max="7" width="13.85546875" customWidth="1"/>
    <col min="8" max="8" width="19.140625" customWidth="1"/>
    <col min="9" max="9" width="13.7109375" customWidth="1"/>
    <col min="10" max="10" width="14" customWidth="1"/>
    <col min="11" max="11" width="11.85546875" customWidth="1"/>
    <col min="12" max="12" width="14.42578125" customWidth="1"/>
  </cols>
  <sheetData>
    <row r="1" spans="1:12" ht="21">
      <c r="A1" s="14" t="s">
        <v>210</v>
      </c>
      <c r="J1" s="14" t="s">
        <v>1</v>
      </c>
    </row>
    <row r="2" spans="1:12" ht="56.25">
      <c r="A2" s="7" t="s">
        <v>2</v>
      </c>
      <c r="B2" s="8" t="s">
        <v>3</v>
      </c>
      <c r="C2" s="7" t="s">
        <v>4</v>
      </c>
      <c r="D2" s="9" t="s">
        <v>5</v>
      </c>
      <c r="E2" s="9" t="s">
        <v>6</v>
      </c>
      <c r="F2" s="9" t="s">
        <v>7</v>
      </c>
      <c r="G2" s="9" t="s">
        <v>8</v>
      </c>
      <c r="H2" s="10" t="s">
        <v>9</v>
      </c>
      <c r="I2" s="10" t="s">
        <v>10</v>
      </c>
      <c r="J2" s="10" t="s">
        <v>11</v>
      </c>
      <c r="K2" s="10" t="s">
        <v>12</v>
      </c>
      <c r="L2" s="10" t="s">
        <v>13</v>
      </c>
    </row>
    <row r="3" spans="1:12" ht="18.75">
      <c r="A3" s="97">
        <v>183</v>
      </c>
      <c r="B3" s="98" t="s">
        <v>211</v>
      </c>
      <c r="C3" s="99" t="s">
        <v>212</v>
      </c>
      <c r="D3" s="100">
        <v>60</v>
      </c>
      <c r="E3" s="113">
        <f ca="1">IFERROR(__xludf.DUMMYFUNCTION("IMPORTRANGE(""https://docs.google.com/spreadsheets/d/1JNqVpTRfp9Wyx778zefn5ixFcnHxwyEZmy9TZhsjwlA/edit?gid=1903493876#gid=1903493876"",""School Attendance!K98"")"),17)</f>
        <v>17</v>
      </c>
      <c r="F3" s="93">
        <f t="shared" ref="F3:F18" ca="1" si="0">D3-E3</f>
        <v>43</v>
      </c>
      <c r="G3" s="94">
        <f t="shared" ref="G3:G18" ca="1" si="1">F3/D3</f>
        <v>0.71666666666666667</v>
      </c>
      <c r="H3" s="98" t="s">
        <v>69</v>
      </c>
      <c r="I3" s="102">
        <v>46</v>
      </c>
      <c r="J3" s="113">
        <f ca="1">IFERROR(__xludf.DUMMYFUNCTION("IMPORTRANGE(""https://docs.google.com/spreadsheets/d/1JNqVpTRfp9Wyx778zefn5ixFcnHxwyEZmy9TZhsjwlA/edit?gid=1903493876#gid=1903493876"",""College Attendance!L46"")"),43)</f>
        <v>43</v>
      </c>
      <c r="K3" s="93">
        <f t="shared" ref="K3:K18" ca="1" si="2">I3-J3</f>
        <v>3</v>
      </c>
      <c r="L3" s="94">
        <f t="shared" ref="L3:L18" ca="1" si="3">K3/I3</f>
        <v>6.5217391304347824E-2</v>
      </c>
    </row>
    <row r="4" spans="1:12" ht="18.75">
      <c r="A4" s="97">
        <v>182</v>
      </c>
      <c r="B4" s="98" t="s">
        <v>211</v>
      </c>
      <c r="C4" s="99" t="s">
        <v>213</v>
      </c>
      <c r="D4" s="100">
        <v>60</v>
      </c>
      <c r="E4" s="113">
        <f ca="1">IFERROR(__xludf.DUMMYFUNCTION("IMPORTRANGE(""https://docs.google.com/spreadsheets/d/1JNqVpTRfp9Wyx778zefn5ixFcnHxwyEZmy9TZhsjwlA/edit?gid=1903493876#gid=1903493876"",""School Attendance!K91"")"),33)</f>
        <v>33</v>
      </c>
      <c r="F4" s="93">
        <f t="shared" ca="1" si="0"/>
        <v>27</v>
      </c>
      <c r="G4" s="94">
        <f t="shared" ca="1" si="1"/>
        <v>0.45</v>
      </c>
      <c r="H4" s="98" t="s">
        <v>16</v>
      </c>
      <c r="I4" s="102">
        <v>60</v>
      </c>
      <c r="J4" s="113">
        <f ca="1">IFERROR(__xludf.DUMMYFUNCTION("IMPORTRANGE(""https://docs.google.com/spreadsheets/d/1JNqVpTRfp9Wyx778zefn5ixFcnHxwyEZmy9TZhsjwlA/edit?gid=1903493876#gid=1903493876"",""College Attendance!L43"")"),31)</f>
        <v>31</v>
      </c>
      <c r="K4" s="93">
        <f t="shared" ca="1" si="2"/>
        <v>29</v>
      </c>
      <c r="L4" s="94">
        <f t="shared" ca="1" si="3"/>
        <v>0.48333333333333334</v>
      </c>
    </row>
    <row r="5" spans="1:12" ht="18.75">
      <c r="A5" s="97">
        <v>184</v>
      </c>
      <c r="B5" s="98" t="s">
        <v>214</v>
      </c>
      <c r="C5" s="99" t="s">
        <v>215</v>
      </c>
      <c r="D5" s="100">
        <v>60</v>
      </c>
      <c r="E5" s="113">
        <f ca="1">IFERROR(__xludf.DUMMYFUNCTION("IMPORTRANGE(""https://docs.google.com/spreadsheets/d/1JNqVpTRfp9Wyx778zefn5ixFcnHxwyEZmy9TZhsjwlA/edit?gid=1903493876#gid=1903493876"",""School Attendance!K106"")"),40)</f>
        <v>40</v>
      </c>
      <c r="F5" s="93">
        <f t="shared" ca="1" si="0"/>
        <v>20</v>
      </c>
      <c r="G5" s="94">
        <f t="shared" ca="1" si="1"/>
        <v>0.33333333333333331</v>
      </c>
      <c r="H5" s="98" t="s">
        <v>16</v>
      </c>
      <c r="I5" s="102">
        <v>60</v>
      </c>
      <c r="J5" s="113">
        <f ca="1">IFERROR(__xludf.DUMMYFUNCTION("IMPORTRANGE(""https://docs.google.com/spreadsheets/d/1JNqVpTRfp9Wyx778zefn5ixFcnHxwyEZmy9TZhsjwlA/edit?gid=1903493876#gid=1903493876"",""College Attendance!L50"")"),38)</f>
        <v>38</v>
      </c>
      <c r="K5" s="93">
        <f t="shared" ca="1" si="2"/>
        <v>22</v>
      </c>
      <c r="L5" s="94">
        <f t="shared" ca="1" si="3"/>
        <v>0.36666666666666664</v>
      </c>
    </row>
    <row r="6" spans="1:12" ht="18.75">
      <c r="A6" s="1">
        <v>171</v>
      </c>
      <c r="B6" s="2" t="s">
        <v>216</v>
      </c>
      <c r="C6" s="17" t="s">
        <v>217</v>
      </c>
      <c r="D6" s="18">
        <v>60</v>
      </c>
      <c r="E6" s="81">
        <f ca="1">IFERROR(__xludf.DUMMYFUNCTION("IMPORTRANGE(""https://docs.google.com/spreadsheets/d/1JNqVpTRfp9Wyx778zefn5ixFcnHxwyEZmy9TZhsjwlA/edit?gid=1903493876#gid=1903493876"",""School Attendance!K11"")"),40)</f>
        <v>40</v>
      </c>
      <c r="F6" s="67">
        <f t="shared" ca="1" si="0"/>
        <v>20</v>
      </c>
      <c r="G6" s="68">
        <f t="shared" ca="1" si="1"/>
        <v>0.33333333333333331</v>
      </c>
      <c r="H6" s="2" t="s">
        <v>52</v>
      </c>
      <c r="I6" s="25">
        <v>60</v>
      </c>
      <c r="J6" s="80">
        <f ca="1">IFERROR(__xludf.DUMMYFUNCTION("IMPORTRANGE(""https://docs.google.com/spreadsheets/d/1JNqVpTRfp9Wyx778zefn5ixFcnHxwyEZmy9TZhsjwlA/edit?gid=1903493876#gid=1903493876"",""College Attendance!L7"")"),53)</f>
        <v>53</v>
      </c>
      <c r="K6" s="31">
        <f t="shared" ca="1" si="2"/>
        <v>7</v>
      </c>
      <c r="L6" s="45">
        <f t="shared" ca="1" si="3"/>
        <v>0.11666666666666667</v>
      </c>
    </row>
    <row r="7" spans="1:12" ht="18.75">
      <c r="A7" s="97">
        <v>172</v>
      </c>
      <c r="B7" s="98" t="s">
        <v>216</v>
      </c>
      <c r="C7" s="99" t="s">
        <v>218</v>
      </c>
      <c r="D7" s="100">
        <v>60</v>
      </c>
      <c r="E7" s="114">
        <f ca="1">IFERROR(__xludf.DUMMYFUNCTION("IMPORTRANGE(""https://docs.google.com/spreadsheets/d/1JNqVpTRfp9Wyx778zefn5ixFcnHxwyEZmy9TZhsjwlA/edit?gid=1903493876#gid=1903493876"",""School Attendance!K25"")"),43)</f>
        <v>43</v>
      </c>
      <c r="F7" s="93">
        <f t="shared" ca="1" si="0"/>
        <v>17</v>
      </c>
      <c r="G7" s="94">
        <f t="shared" ca="1" si="1"/>
        <v>0.28333333333333333</v>
      </c>
      <c r="H7" s="98" t="s">
        <v>16</v>
      </c>
      <c r="I7" s="100">
        <v>60</v>
      </c>
      <c r="J7" s="113">
        <f ca="1">IFERROR(__xludf.DUMMYFUNCTION("IMPORTRANGE(""https://docs.google.com/spreadsheets/d/1JNqVpTRfp9Wyx778zefn5ixFcnHxwyEZmy9TZhsjwlA/edit?gid=1903493876#gid=1903493876"",""College Attendance!L13"")"),26)</f>
        <v>26</v>
      </c>
      <c r="K7" s="93">
        <f t="shared" ca="1" si="2"/>
        <v>34</v>
      </c>
      <c r="L7" s="94">
        <f t="shared" ca="1" si="3"/>
        <v>0.56666666666666665</v>
      </c>
    </row>
    <row r="8" spans="1:12" ht="18.75">
      <c r="A8" s="97">
        <v>173</v>
      </c>
      <c r="B8" s="98" t="s">
        <v>216</v>
      </c>
      <c r="C8" s="99" t="s">
        <v>219</v>
      </c>
      <c r="D8" s="100">
        <v>60</v>
      </c>
      <c r="E8" s="114">
        <f ca="1">IFERROR(__xludf.DUMMYFUNCTION("IMPORTRANGE(""https://docs.google.com/spreadsheets/d/1JNqVpTRfp9Wyx778zefn5ixFcnHxwyEZmy9TZhsjwlA/edit?gid=1903493876#gid=1903493876"",""School Attendance!K32"")"),43)</f>
        <v>43</v>
      </c>
      <c r="F8" s="93">
        <f t="shared" ca="1" si="0"/>
        <v>17</v>
      </c>
      <c r="G8" s="94">
        <f t="shared" ca="1" si="1"/>
        <v>0.28333333333333333</v>
      </c>
      <c r="H8" s="98" t="s">
        <v>19</v>
      </c>
      <c r="I8" s="100">
        <v>60</v>
      </c>
      <c r="J8" s="113">
        <f ca="1">IFERROR(__xludf.DUMMYFUNCTION("IMPORTRANGE(""https://docs.google.com/spreadsheets/d/1JNqVpTRfp9Wyx778zefn5ixFcnHxwyEZmy9TZhsjwlA/edit?gid=1903493876#gid=1903493876"",""College Attendance!L16"")"),31)</f>
        <v>31</v>
      </c>
      <c r="K8" s="93">
        <f t="shared" ca="1" si="2"/>
        <v>29</v>
      </c>
      <c r="L8" s="94">
        <f t="shared" ca="1" si="3"/>
        <v>0.48333333333333334</v>
      </c>
    </row>
    <row r="9" spans="1:12" ht="18.75">
      <c r="A9" s="1">
        <v>170</v>
      </c>
      <c r="B9" s="2" t="s">
        <v>216</v>
      </c>
      <c r="C9" s="17" t="s">
        <v>220</v>
      </c>
      <c r="D9" s="18">
        <v>60</v>
      </c>
      <c r="E9" s="81">
        <f ca="1">IFERROR(__xludf.DUMMYFUNCTION("IMPORTRANGE(""https://docs.google.com/spreadsheets/d/1JNqVpTRfp9Wyx778zefn5ixFcnHxwyEZmy9TZhsjwlA/edit?gid=1903493876#gid=1903493876"",""School Attendance!K4"")"),43)</f>
        <v>43</v>
      </c>
      <c r="F9" s="67">
        <f t="shared" ca="1" si="0"/>
        <v>17</v>
      </c>
      <c r="G9" s="68">
        <f t="shared" ca="1" si="1"/>
        <v>0.28333333333333333</v>
      </c>
      <c r="H9" s="2" t="s">
        <v>16</v>
      </c>
      <c r="I9" s="25">
        <v>60</v>
      </c>
      <c r="J9" s="80">
        <f ca="1">IFERROR(__xludf.DUMMYFUNCTION("IMPORTRANGE(""https://docs.google.com/spreadsheets/d/1JNqVpTRfp9Wyx778zefn5ixFcnHxwyEZmy9TZhsjwlA/edit?gid=1903493876#gid=1903493876"",""College Attendance!l4"")"),49)</f>
        <v>49</v>
      </c>
      <c r="K9" s="31">
        <f t="shared" ca="1" si="2"/>
        <v>11</v>
      </c>
      <c r="L9" s="45">
        <f t="shared" ca="1" si="3"/>
        <v>0.18333333333333332</v>
      </c>
    </row>
    <row r="10" spans="1:12" ht="18.75">
      <c r="A10" s="1">
        <v>175</v>
      </c>
      <c r="B10" s="2" t="s">
        <v>221</v>
      </c>
      <c r="C10" s="17" t="s">
        <v>222</v>
      </c>
      <c r="D10" s="18">
        <v>60</v>
      </c>
      <c r="E10" s="81">
        <f ca="1">IFERROR(__xludf.DUMMYFUNCTION("IMPORTRANGE(""https://docs.google.com/spreadsheets/d/1JNqVpTRfp9Wyx778zefn5ixFcnHxwyEZmy9TZhsjwlA/edit?gid=1903493876#gid=1903493876"",""School Attendance!K40"")"),45)</f>
        <v>45</v>
      </c>
      <c r="F10" s="67">
        <f t="shared" ca="1" si="0"/>
        <v>15</v>
      </c>
      <c r="G10" s="68">
        <f t="shared" ca="1" si="1"/>
        <v>0.25</v>
      </c>
      <c r="H10" s="2" t="s">
        <v>16</v>
      </c>
      <c r="I10" s="25">
        <v>60</v>
      </c>
      <c r="J10" s="80">
        <f ca="1">IFERROR(__xludf.DUMMYFUNCTION("IMPORTRANGE(""https://docs.google.com/spreadsheets/d/1JNqVpTRfp9Wyx778zefn5ixFcnHxwyEZmy9TZhsjwlA/edit?gid=1903493876#gid=1903493876"",""College Attendance!L20"")"),51)</f>
        <v>51</v>
      </c>
      <c r="K10" s="31">
        <f t="shared" ca="1" si="2"/>
        <v>9</v>
      </c>
      <c r="L10" s="45">
        <f t="shared" ca="1" si="3"/>
        <v>0.15</v>
      </c>
    </row>
    <row r="11" spans="1:12" ht="18.75">
      <c r="A11" s="1">
        <v>179</v>
      </c>
      <c r="B11" s="2" t="s">
        <v>223</v>
      </c>
      <c r="C11" s="17" t="s">
        <v>224</v>
      </c>
      <c r="D11" s="18">
        <v>60</v>
      </c>
      <c r="E11" s="81">
        <f ca="1">IFERROR(__xludf.DUMMYFUNCTION("IMPORTRANGE(""https://docs.google.com/spreadsheets/d/1JNqVpTRfp9Wyx778zefn5ixFcnHxwyEZmy9TZhsjwlA/edit?gid=1903493876#gid=1903493876"",""School Attendance!K69"")"),48)</f>
        <v>48</v>
      </c>
      <c r="F11" s="67">
        <f t="shared" ca="1" si="0"/>
        <v>12</v>
      </c>
      <c r="G11" s="68">
        <f t="shared" ca="1" si="1"/>
        <v>0.2</v>
      </c>
      <c r="H11" s="20" t="s">
        <v>16</v>
      </c>
      <c r="I11" s="82">
        <v>60</v>
      </c>
      <c r="J11" s="83">
        <f ca="1">IFERROR(__xludf.DUMMYFUNCTION("IMPORTRANGE(""https://docs.google.com/spreadsheets/d/1JNqVpTRfp9Wyx778zefn5ixFcnHxwyEZmy9TZhsjwlA/edit?gid=1903493876#gid=1903493876"",""College Attendance!L33"")"),29)</f>
        <v>29</v>
      </c>
      <c r="K11" s="40">
        <f t="shared" ca="1" si="2"/>
        <v>31</v>
      </c>
      <c r="L11" s="47">
        <f t="shared" ca="1" si="3"/>
        <v>0.51666666666666672</v>
      </c>
    </row>
    <row r="12" spans="1:12" ht="18.75">
      <c r="A12" s="1">
        <v>178</v>
      </c>
      <c r="B12" s="2" t="s">
        <v>221</v>
      </c>
      <c r="C12" s="17" t="s">
        <v>225</v>
      </c>
      <c r="D12" s="18">
        <v>60</v>
      </c>
      <c r="E12" s="81">
        <f ca="1">IFERROR(__xludf.DUMMYFUNCTION("IMPORTRANGE(""https://docs.google.com/spreadsheets/d/1JNqVpTRfp9Wyx778zefn5ixFcnHxwyEZmy9TZhsjwlA/edit?gid=1903493876#gid=1903493876"",""School Attendance!K61"")"),48)</f>
        <v>48</v>
      </c>
      <c r="F12" s="67">
        <f t="shared" ca="1" si="0"/>
        <v>12</v>
      </c>
      <c r="G12" s="68">
        <f t="shared" ca="1" si="1"/>
        <v>0.2</v>
      </c>
      <c r="H12" s="20" t="s">
        <v>226</v>
      </c>
      <c r="I12" s="82">
        <v>60</v>
      </c>
      <c r="J12" s="83">
        <f ca="1">IFERROR(__xludf.DUMMYFUNCTION("IMPORTRANGE(""https://docs.google.com/spreadsheets/d/1JNqVpTRfp9Wyx778zefn5ixFcnHxwyEZmy9TZhsjwlA/edit?gid=1903493876#gid=1903493876"",""College Attendance!L29"")"),34)</f>
        <v>34</v>
      </c>
      <c r="K12" s="40">
        <f t="shared" ca="1" si="2"/>
        <v>26</v>
      </c>
      <c r="L12" s="47">
        <f t="shared" ca="1" si="3"/>
        <v>0.43333333333333335</v>
      </c>
    </row>
    <row r="13" spans="1:12" ht="18.75">
      <c r="A13" s="1">
        <v>177</v>
      </c>
      <c r="B13" s="2" t="s">
        <v>221</v>
      </c>
      <c r="C13" s="17" t="s">
        <v>227</v>
      </c>
      <c r="D13" s="18">
        <v>60</v>
      </c>
      <c r="E13" s="81">
        <f ca="1">IFERROR(__xludf.DUMMYFUNCTION("IMPORTRANGE(""https://docs.google.com/spreadsheets/d/1JNqVpTRfp9Wyx778zefn5ixFcnHxwyEZmy9TZhsjwlA/edit?gid=1903493876#gid=1903493876"",""School Attendance!K54"")"),48)</f>
        <v>48</v>
      </c>
      <c r="F13" s="67">
        <f t="shared" ca="1" si="0"/>
        <v>12</v>
      </c>
      <c r="G13" s="68">
        <f t="shared" ca="1" si="1"/>
        <v>0.2</v>
      </c>
      <c r="H13" s="20" t="s">
        <v>16</v>
      </c>
      <c r="I13" s="82">
        <v>60</v>
      </c>
      <c r="J13" s="83">
        <f ca="1">IFERROR(__xludf.DUMMYFUNCTION("IMPORTRANGE(""https://docs.google.com/spreadsheets/d/1JNqVpTRfp9Wyx778zefn5ixFcnHxwyEZmy9TZhsjwlA/edit?gid=1903493876#gid=1903493876"",""College Attendance!L26"")"),39)</f>
        <v>39</v>
      </c>
      <c r="K13" s="40">
        <f t="shared" ca="1" si="2"/>
        <v>21</v>
      </c>
      <c r="L13" s="47">
        <f t="shared" ca="1" si="3"/>
        <v>0.35</v>
      </c>
    </row>
    <row r="14" spans="1:12" ht="18.75">
      <c r="A14" s="1">
        <v>180</v>
      </c>
      <c r="B14" s="2" t="s">
        <v>223</v>
      </c>
      <c r="C14" s="17" t="s">
        <v>228</v>
      </c>
      <c r="D14" s="18">
        <v>60</v>
      </c>
      <c r="E14" s="81">
        <f ca="1">IFERROR(__xludf.DUMMYFUNCTION("IMPORTRANGE(""https://docs.google.com/spreadsheets/d/1JNqVpTRfp9Wyx778zefn5ixFcnHxwyEZmy9TZhsjwlA/edit?gid=1903493876#gid=1903493876"",""School Attendance!K76"")"),48)</f>
        <v>48</v>
      </c>
      <c r="F14" s="67">
        <f t="shared" ca="1" si="0"/>
        <v>12</v>
      </c>
      <c r="G14" s="68">
        <f t="shared" ca="1" si="1"/>
        <v>0.2</v>
      </c>
      <c r="H14" s="20" t="s">
        <v>16</v>
      </c>
      <c r="I14" s="82">
        <v>60</v>
      </c>
      <c r="J14" s="83">
        <f ca="1">IFERROR(__xludf.DUMMYFUNCTION("IMPORTRANGE(""https://docs.google.com/spreadsheets/d/1JNqVpTRfp9Wyx778zefn5ixFcnHxwyEZmy9TZhsjwlA/edit?gid=1903493876#gid=1903493876"",""College Attendance!L36"")"),42)</f>
        <v>42</v>
      </c>
      <c r="K14" s="40">
        <f t="shared" ca="1" si="2"/>
        <v>18</v>
      </c>
      <c r="L14" s="47">
        <f t="shared" ca="1" si="3"/>
        <v>0.3</v>
      </c>
    </row>
    <row r="15" spans="1:12" ht="18.75">
      <c r="A15" s="1">
        <v>181</v>
      </c>
      <c r="B15" s="2" t="s">
        <v>211</v>
      </c>
      <c r="C15" s="3" t="s">
        <v>229</v>
      </c>
      <c r="D15" s="4">
        <v>60</v>
      </c>
      <c r="E15" s="80">
        <f ca="1">IFERROR(__xludf.DUMMYFUNCTION("IMPORTRANGE(""https://docs.google.com/spreadsheets/d/1JNqVpTRfp9Wyx778zefn5ixFcnHxwyEZmy9TZhsjwlA/edit?gid=1903493876#gid=1903493876"",""School Attendance!K84"")"),50)</f>
        <v>50</v>
      </c>
      <c r="F15" s="31">
        <f t="shared" ca="1" si="0"/>
        <v>10</v>
      </c>
      <c r="G15" s="45">
        <f t="shared" ca="1" si="1"/>
        <v>0.16666666666666666</v>
      </c>
      <c r="H15" s="20" t="s">
        <v>16</v>
      </c>
      <c r="I15" s="21">
        <v>60</v>
      </c>
      <c r="J15" s="83">
        <f ca="1">IFERROR(__xludf.DUMMYFUNCTION("IMPORTRANGE(""https://docs.google.com/spreadsheets/d/1JNqVpTRfp9Wyx778zefn5ixFcnHxwyEZmy9TZhsjwlA/edit?gid=1903493876#gid=1903493876"",""College Attendance!L40"")"),45)</f>
        <v>45</v>
      </c>
      <c r="K15" s="40">
        <f t="shared" ca="1" si="2"/>
        <v>15</v>
      </c>
      <c r="L15" s="47">
        <f t="shared" ca="1" si="3"/>
        <v>0.25</v>
      </c>
    </row>
    <row r="16" spans="1:12" ht="18.75">
      <c r="A16" s="1">
        <v>176</v>
      </c>
      <c r="B16" s="2" t="s">
        <v>221</v>
      </c>
      <c r="C16" s="3" t="s">
        <v>230</v>
      </c>
      <c r="D16" s="4">
        <v>60</v>
      </c>
      <c r="E16" s="79">
        <f ca="1">IFERROR(__xludf.DUMMYFUNCTION("IMPORTRANGE(""https://docs.google.com/spreadsheets/d/1JNqVpTRfp9Wyx778zefn5ixFcnHxwyEZmy9TZhsjwlA/edit?gid=1903493876#gid=1903493876"",""School Attendance!K47"")"),51)</f>
        <v>51</v>
      </c>
      <c r="F16" s="31">
        <f t="shared" ca="1" si="0"/>
        <v>9</v>
      </c>
      <c r="G16" s="45">
        <f t="shared" ca="1" si="1"/>
        <v>0.15</v>
      </c>
      <c r="H16" s="20" t="s">
        <v>231</v>
      </c>
      <c r="I16" s="82">
        <v>53</v>
      </c>
      <c r="J16" s="83">
        <f ca="1">IFERROR(__xludf.DUMMYFUNCTION("IMPORTRANGE(""https://docs.google.com/spreadsheets/d/1JNqVpTRfp9Wyx778zefn5ixFcnHxwyEZmy9TZhsjwlA/edit?gid=1903493876#gid=1903493876"",""College Attendance!L23"")"),35)</f>
        <v>35</v>
      </c>
      <c r="K16" s="40">
        <f t="shared" ca="1" si="2"/>
        <v>18</v>
      </c>
      <c r="L16" s="47">
        <f t="shared" ca="1" si="3"/>
        <v>0.33962264150943394</v>
      </c>
    </row>
    <row r="17" spans="1:12" ht="18.75">
      <c r="A17" s="1">
        <v>185</v>
      </c>
      <c r="B17" s="2" t="s">
        <v>232</v>
      </c>
      <c r="C17" s="3" t="s">
        <v>233</v>
      </c>
      <c r="D17" s="4">
        <v>60</v>
      </c>
      <c r="E17" s="80">
        <f ca="1">IFERROR(__xludf.DUMMYFUNCTION("IMPORTRANGE(""https://docs.google.com/spreadsheets/d/1JNqVpTRfp9Wyx778zefn5ixFcnHxwyEZmy9TZhsjwlA/edit?gid=1903493876#gid=1903493876"",""School Attendance!K113"")"),51)</f>
        <v>51</v>
      </c>
      <c r="F17" s="31">
        <f t="shared" ca="1" si="0"/>
        <v>9</v>
      </c>
      <c r="G17" s="45">
        <f t="shared" ca="1" si="1"/>
        <v>0.15</v>
      </c>
      <c r="H17" s="20" t="s">
        <v>16</v>
      </c>
      <c r="I17" s="21">
        <v>60</v>
      </c>
      <c r="J17" s="83">
        <f ca="1">IFERROR(__xludf.DUMMYFUNCTION("IMPORTRANGE(""https://docs.google.com/spreadsheets/d/1JNqVpTRfp9Wyx778zefn5ixFcnHxwyEZmy9TZhsjwlA/edit?gid=1903493876#gid=1903493876"",""College Attendance!L53"")"),43)</f>
        <v>43</v>
      </c>
      <c r="K17" s="40">
        <f t="shared" ca="1" si="2"/>
        <v>17</v>
      </c>
      <c r="L17" s="47">
        <f t="shared" ca="1" si="3"/>
        <v>0.28333333333333333</v>
      </c>
    </row>
    <row r="18" spans="1:12" ht="15.75" customHeight="1">
      <c r="A18" s="1">
        <v>174</v>
      </c>
      <c r="B18" s="2" t="s">
        <v>216</v>
      </c>
      <c r="C18" s="3" t="s">
        <v>234</v>
      </c>
      <c r="D18" s="4">
        <v>30</v>
      </c>
      <c r="E18" s="79">
        <f ca="1">IFERROR(__xludf.DUMMYFUNCTION("IMPORTRANGE(""https://docs.google.com/spreadsheets/d/1JNqVpTRfp9Wyx778zefn5ixFcnHxwyEZmy9TZhsjwlA/edit?gid=1903493876#gid=1903493876"",""School Attendance!K18"")"),30)</f>
        <v>30</v>
      </c>
      <c r="F18" s="31">
        <f t="shared" ca="1" si="0"/>
        <v>0</v>
      </c>
      <c r="G18" s="45">
        <f t="shared" ca="1" si="1"/>
        <v>0</v>
      </c>
      <c r="H18" s="20" t="s">
        <v>16</v>
      </c>
      <c r="I18" s="82">
        <v>60</v>
      </c>
      <c r="J18" s="83">
        <f ca="1">IFERROR(__xludf.DUMMYFUNCTION("IMPORTRANGE(""https://docs.google.com/spreadsheets/d/1JNqVpTRfp9Wyx778zefn5ixFcnHxwyEZmy9TZhsjwlA/edit?gid=1903493876#gid=1903493876"",""College Attendance!L10"")"),30)</f>
        <v>30</v>
      </c>
      <c r="K18" s="40">
        <f t="shared" ca="1" si="2"/>
        <v>30</v>
      </c>
      <c r="L18" s="47">
        <f t="shared" ca="1" si="3"/>
        <v>0.5</v>
      </c>
    </row>
    <row r="19" spans="1:12" ht="15.75" customHeight="1"/>
    <row r="20" spans="1:12" ht="15.75" customHeight="1"/>
  </sheetData>
  <sortState xmlns:xlrd2="http://schemas.microsoft.com/office/spreadsheetml/2017/richdata2" ref="A3:L18">
    <sortCondition descending="1" ref="F3:F18"/>
    <sortCondition descending="1" ref="K3:K18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23"/>
  <sheetViews>
    <sheetView tabSelected="1" workbookViewId="0">
      <selection activeCell="A24" sqref="A24:XFD27"/>
    </sheetView>
  </sheetViews>
  <sheetFormatPr defaultRowHeight="15"/>
  <cols>
    <col min="2" max="2" width="15.42578125" customWidth="1"/>
    <col min="3" max="3" width="24.5703125" customWidth="1"/>
    <col min="4" max="4" width="12" customWidth="1"/>
    <col min="5" max="5" width="11.85546875" customWidth="1"/>
    <col min="7" max="7" width="13.85546875" customWidth="1"/>
    <col min="8" max="8" width="19.140625" customWidth="1"/>
    <col min="9" max="9" width="13.7109375" customWidth="1"/>
    <col min="10" max="10" width="14" customWidth="1"/>
    <col min="11" max="11" width="11.85546875" customWidth="1"/>
    <col min="12" max="12" width="14.42578125" customWidth="1"/>
  </cols>
  <sheetData>
    <row r="1" spans="1:12" ht="21">
      <c r="A1" s="14" t="s">
        <v>235</v>
      </c>
      <c r="J1" s="14" t="s">
        <v>1</v>
      </c>
    </row>
    <row r="2" spans="1:12" ht="56.25">
      <c r="A2" s="7" t="s">
        <v>2</v>
      </c>
      <c r="B2" s="8" t="s">
        <v>3</v>
      </c>
      <c r="C2" s="7" t="s">
        <v>4</v>
      </c>
      <c r="D2" s="9" t="s">
        <v>5</v>
      </c>
      <c r="E2" s="9" t="s">
        <v>6</v>
      </c>
      <c r="F2" s="9" t="s">
        <v>7</v>
      </c>
      <c r="G2" s="9" t="s">
        <v>8</v>
      </c>
      <c r="H2" s="10" t="s">
        <v>9</v>
      </c>
      <c r="I2" s="10" t="s">
        <v>10</v>
      </c>
      <c r="J2" s="10" t="s">
        <v>11</v>
      </c>
      <c r="K2" s="10" t="s">
        <v>12</v>
      </c>
      <c r="L2" s="10" t="s">
        <v>13</v>
      </c>
    </row>
    <row r="3" spans="1:12" ht="16.5">
      <c r="A3" s="97">
        <v>189</v>
      </c>
      <c r="B3" s="98" t="s">
        <v>236</v>
      </c>
      <c r="C3" s="99" t="s">
        <v>237</v>
      </c>
      <c r="D3" s="100">
        <v>60</v>
      </c>
      <c r="E3" s="103">
        <v>37</v>
      </c>
      <c r="F3" s="93">
        <f t="shared" ref="F3:F22" si="0">D3-E3</f>
        <v>23</v>
      </c>
      <c r="G3" s="94">
        <f t="shared" ref="G3:G22" si="1">F3/D3</f>
        <v>0.38333333333333336</v>
      </c>
      <c r="H3" s="98" t="s">
        <v>52</v>
      </c>
      <c r="I3" s="102">
        <v>60</v>
      </c>
      <c r="J3" s="103">
        <v>42</v>
      </c>
      <c r="K3" s="93">
        <f t="shared" ref="K3:K22" si="2">I3-J3</f>
        <v>18</v>
      </c>
      <c r="L3" s="94">
        <f t="shared" ref="L3:L22" si="3">K3/I3</f>
        <v>0.3</v>
      </c>
    </row>
    <row r="4" spans="1:12" ht="16.5">
      <c r="A4" s="97">
        <v>198</v>
      </c>
      <c r="B4" s="98" t="s">
        <v>236</v>
      </c>
      <c r="C4" s="99" t="s">
        <v>238</v>
      </c>
      <c r="D4" s="100">
        <v>60</v>
      </c>
      <c r="E4" s="103">
        <v>45</v>
      </c>
      <c r="F4" s="93">
        <f t="shared" si="0"/>
        <v>15</v>
      </c>
      <c r="G4" s="94">
        <f t="shared" si="1"/>
        <v>0.25</v>
      </c>
      <c r="H4" s="98" t="s">
        <v>52</v>
      </c>
      <c r="I4" s="102">
        <v>60</v>
      </c>
      <c r="J4" s="103">
        <v>24</v>
      </c>
      <c r="K4" s="93">
        <f t="shared" si="2"/>
        <v>36</v>
      </c>
      <c r="L4" s="94">
        <f t="shared" si="3"/>
        <v>0.6</v>
      </c>
    </row>
    <row r="5" spans="1:12" ht="16.5">
      <c r="A5" s="97">
        <v>202</v>
      </c>
      <c r="B5" s="98" t="s">
        <v>239</v>
      </c>
      <c r="C5" s="99" t="s">
        <v>240</v>
      </c>
      <c r="D5" s="100">
        <v>60</v>
      </c>
      <c r="E5" s="103">
        <v>45</v>
      </c>
      <c r="F5" s="93">
        <f t="shared" si="0"/>
        <v>15</v>
      </c>
      <c r="G5" s="94">
        <f t="shared" si="1"/>
        <v>0.25</v>
      </c>
      <c r="H5" s="98" t="s">
        <v>16</v>
      </c>
      <c r="I5" s="102">
        <v>60</v>
      </c>
      <c r="J5" s="103">
        <v>43</v>
      </c>
      <c r="K5" s="93">
        <f t="shared" si="2"/>
        <v>17</v>
      </c>
      <c r="L5" s="94">
        <f t="shared" si="3"/>
        <v>0.28333333333333333</v>
      </c>
    </row>
    <row r="6" spans="1:12" ht="16.5">
      <c r="A6" s="97">
        <v>196</v>
      </c>
      <c r="B6" s="98" t="s">
        <v>236</v>
      </c>
      <c r="C6" s="99" t="s">
        <v>241</v>
      </c>
      <c r="D6" s="100">
        <v>60</v>
      </c>
      <c r="E6" s="103">
        <v>50</v>
      </c>
      <c r="F6" s="93">
        <f t="shared" si="0"/>
        <v>10</v>
      </c>
      <c r="G6" s="94">
        <f t="shared" si="1"/>
        <v>0.16666666666666666</v>
      </c>
      <c r="H6" s="98" t="s">
        <v>16</v>
      </c>
      <c r="I6" s="102">
        <v>60</v>
      </c>
      <c r="J6" s="103">
        <v>41</v>
      </c>
      <c r="K6" s="93">
        <f t="shared" si="2"/>
        <v>19</v>
      </c>
      <c r="L6" s="94">
        <f t="shared" si="3"/>
        <v>0.31666666666666665</v>
      </c>
    </row>
    <row r="7" spans="1:12" ht="16.5">
      <c r="A7" s="97">
        <v>200</v>
      </c>
      <c r="B7" s="98" t="s">
        <v>239</v>
      </c>
      <c r="C7" s="99" t="s">
        <v>242</v>
      </c>
      <c r="D7" s="100">
        <v>60</v>
      </c>
      <c r="E7" s="103">
        <v>50</v>
      </c>
      <c r="F7" s="93">
        <f t="shared" si="0"/>
        <v>10</v>
      </c>
      <c r="G7" s="94">
        <f t="shared" si="1"/>
        <v>0.16666666666666666</v>
      </c>
      <c r="H7" s="98" t="s">
        <v>16</v>
      </c>
      <c r="I7" s="102">
        <v>60</v>
      </c>
      <c r="J7" s="103">
        <v>43</v>
      </c>
      <c r="K7" s="93">
        <f t="shared" si="2"/>
        <v>17</v>
      </c>
      <c r="L7" s="94">
        <f t="shared" si="3"/>
        <v>0.28333333333333333</v>
      </c>
    </row>
    <row r="8" spans="1:12" ht="16.5">
      <c r="A8" s="1">
        <v>203</v>
      </c>
      <c r="B8" s="2" t="s">
        <v>239</v>
      </c>
      <c r="C8" s="3" t="s">
        <v>243</v>
      </c>
      <c r="D8" s="4">
        <v>60</v>
      </c>
      <c r="E8" s="5">
        <v>50</v>
      </c>
      <c r="F8" s="31">
        <f t="shared" si="0"/>
        <v>10</v>
      </c>
      <c r="G8" s="45">
        <f t="shared" si="1"/>
        <v>0.16666666666666666</v>
      </c>
      <c r="H8" s="20" t="s">
        <v>16</v>
      </c>
      <c r="I8" s="21">
        <v>60</v>
      </c>
      <c r="J8" s="22">
        <v>44</v>
      </c>
      <c r="K8" s="40">
        <f t="shared" si="2"/>
        <v>16</v>
      </c>
      <c r="L8" s="47">
        <f t="shared" si="3"/>
        <v>0.26666666666666666</v>
      </c>
    </row>
    <row r="9" spans="1:12" ht="16.5">
      <c r="A9" s="1">
        <v>188</v>
      </c>
      <c r="B9" s="2" t="s">
        <v>236</v>
      </c>
      <c r="C9" s="3" t="s">
        <v>244</v>
      </c>
      <c r="D9" s="4">
        <v>60</v>
      </c>
      <c r="E9" s="5">
        <v>50</v>
      </c>
      <c r="F9" s="31">
        <f t="shared" si="0"/>
        <v>10</v>
      </c>
      <c r="G9" s="45">
        <f t="shared" si="1"/>
        <v>0.16666666666666666</v>
      </c>
      <c r="H9" s="2" t="s">
        <v>16</v>
      </c>
      <c r="I9" s="6">
        <v>60</v>
      </c>
      <c r="J9" s="5">
        <v>54</v>
      </c>
      <c r="K9" s="31">
        <f t="shared" si="2"/>
        <v>6</v>
      </c>
      <c r="L9" s="45">
        <f t="shared" si="3"/>
        <v>0.1</v>
      </c>
    </row>
    <row r="10" spans="1:12" ht="16.5">
      <c r="A10" s="1">
        <v>186</v>
      </c>
      <c r="B10" s="2" t="s">
        <v>245</v>
      </c>
      <c r="C10" s="17" t="s">
        <v>246</v>
      </c>
      <c r="D10" s="18">
        <v>30</v>
      </c>
      <c r="E10" s="19">
        <v>21</v>
      </c>
      <c r="F10" s="67">
        <f t="shared" si="0"/>
        <v>9</v>
      </c>
      <c r="G10" s="68">
        <f t="shared" si="1"/>
        <v>0.3</v>
      </c>
      <c r="H10" s="2" t="s">
        <v>16</v>
      </c>
      <c r="I10" s="6">
        <v>60</v>
      </c>
      <c r="J10" s="5">
        <v>60</v>
      </c>
      <c r="K10" s="31">
        <f t="shared" si="2"/>
        <v>0</v>
      </c>
      <c r="L10" s="45">
        <f t="shared" si="3"/>
        <v>0</v>
      </c>
    </row>
    <row r="11" spans="1:12" ht="16.5">
      <c r="A11" s="1">
        <v>205</v>
      </c>
      <c r="B11" s="2" t="s">
        <v>239</v>
      </c>
      <c r="C11" s="3" t="s">
        <v>247</v>
      </c>
      <c r="D11" s="4">
        <v>60</v>
      </c>
      <c r="E11" s="5">
        <v>54</v>
      </c>
      <c r="F11" s="31">
        <f t="shared" si="0"/>
        <v>6</v>
      </c>
      <c r="G11" s="45">
        <f t="shared" si="1"/>
        <v>0.1</v>
      </c>
      <c r="H11" s="20" t="s">
        <v>19</v>
      </c>
      <c r="I11" s="21">
        <v>60</v>
      </c>
      <c r="J11" s="22">
        <v>35</v>
      </c>
      <c r="K11" s="40">
        <f t="shared" si="2"/>
        <v>25</v>
      </c>
      <c r="L11" s="47">
        <f t="shared" si="3"/>
        <v>0.41666666666666669</v>
      </c>
    </row>
    <row r="12" spans="1:12" ht="16.5">
      <c r="A12" s="1">
        <v>201</v>
      </c>
      <c r="B12" s="2" t="s">
        <v>239</v>
      </c>
      <c r="C12" s="3" t="s">
        <v>248</v>
      </c>
      <c r="D12" s="4">
        <v>60</v>
      </c>
      <c r="E12" s="5">
        <v>55</v>
      </c>
      <c r="F12" s="31">
        <f t="shared" si="0"/>
        <v>5</v>
      </c>
      <c r="G12" s="45">
        <f t="shared" si="1"/>
        <v>8.3333333333333329E-2</v>
      </c>
      <c r="H12" s="20" t="s">
        <v>16</v>
      </c>
      <c r="I12" s="21">
        <v>60</v>
      </c>
      <c r="J12" s="22">
        <v>44</v>
      </c>
      <c r="K12" s="40">
        <f t="shared" si="2"/>
        <v>16</v>
      </c>
      <c r="L12" s="47">
        <f t="shared" si="3"/>
        <v>0.26666666666666666</v>
      </c>
    </row>
    <row r="13" spans="1:12" ht="16.5">
      <c r="A13" s="1">
        <v>191</v>
      </c>
      <c r="B13" s="2" t="s">
        <v>236</v>
      </c>
      <c r="C13" s="3" t="s">
        <v>249</v>
      </c>
      <c r="D13" s="4">
        <v>30</v>
      </c>
      <c r="E13" s="5">
        <v>27</v>
      </c>
      <c r="F13" s="31">
        <f t="shared" si="0"/>
        <v>3</v>
      </c>
      <c r="G13" s="45">
        <f t="shared" si="1"/>
        <v>0.1</v>
      </c>
      <c r="H13" s="20" t="s">
        <v>19</v>
      </c>
      <c r="I13" s="21">
        <v>60</v>
      </c>
      <c r="J13" s="22">
        <v>21</v>
      </c>
      <c r="K13" s="40">
        <f t="shared" si="2"/>
        <v>39</v>
      </c>
      <c r="L13" s="47">
        <f t="shared" si="3"/>
        <v>0.65</v>
      </c>
    </row>
    <row r="14" spans="1:12" ht="16.5">
      <c r="A14" s="1">
        <v>204</v>
      </c>
      <c r="B14" s="2" t="s">
        <v>239</v>
      </c>
      <c r="C14" s="3" t="s">
        <v>250</v>
      </c>
      <c r="D14" s="4">
        <v>30</v>
      </c>
      <c r="E14" s="5">
        <v>29</v>
      </c>
      <c r="F14" s="31">
        <f t="shared" si="0"/>
        <v>1</v>
      </c>
      <c r="G14" s="45">
        <f t="shared" si="1"/>
        <v>3.3333333333333333E-2</v>
      </c>
      <c r="H14" s="20" t="s">
        <v>16</v>
      </c>
      <c r="I14" s="21">
        <v>60</v>
      </c>
      <c r="J14" s="22">
        <v>42</v>
      </c>
      <c r="K14" s="40">
        <f t="shared" si="2"/>
        <v>18</v>
      </c>
      <c r="L14" s="47">
        <f t="shared" si="3"/>
        <v>0.3</v>
      </c>
    </row>
    <row r="15" spans="1:12" ht="16.5">
      <c r="A15" s="1">
        <v>192</v>
      </c>
      <c r="B15" s="2" t="s">
        <v>236</v>
      </c>
      <c r="C15" s="3" t="s">
        <v>251</v>
      </c>
      <c r="D15" s="4">
        <v>60</v>
      </c>
      <c r="E15" s="5">
        <v>60</v>
      </c>
      <c r="F15" s="31">
        <f t="shared" si="0"/>
        <v>0</v>
      </c>
      <c r="G15" s="45">
        <f t="shared" si="1"/>
        <v>0</v>
      </c>
      <c r="H15" s="20" t="s">
        <v>16</v>
      </c>
      <c r="I15" s="21">
        <v>120</v>
      </c>
      <c r="J15" s="22">
        <v>60</v>
      </c>
      <c r="K15" s="40">
        <f t="shared" si="2"/>
        <v>60</v>
      </c>
      <c r="L15" s="47">
        <f t="shared" si="3"/>
        <v>0.5</v>
      </c>
    </row>
    <row r="16" spans="1:12" ht="16.5">
      <c r="A16" s="1">
        <v>190</v>
      </c>
      <c r="B16" s="2" t="s">
        <v>236</v>
      </c>
      <c r="C16" s="3" t="s">
        <v>252</v>
      </c>
      <c r="D16" s="4">
        <v>30</v>
      </c>
      <c r="E16" s="5">
        <v>30</v>
      </c>
      <c r="F16" s="31">
        <f t="shared" si="0"/>
        <v>0</v>
      </c>
      <c r="G16" s="45">
        <f t="shared" si="1"/>
        <v>0</v>
      </c>
      <c r="H16" s="20" t="s">
        <v>52</v>
      </c>
      <c r="I16" s="21">
        <v>60</v>
      </c>
      <c r="J16" s="22">
        <v>20</v>
      </c>
      <c r="K16" s="40">
        <f t="shared" si="2"/>
        <v>40</v>
      </c>
      <c r="L16" s="47">
        <f t="shared" si="3"/>
        <v>0.66666666666666663</v>
      </c>
    </row>
    <row r="17" spans="1:12" ht="16.5">
      <c r="A17" s="1">
        <v>199</v>
      </c>
      <c r="B17" s="2" t="s">
        <v>236</v>
      </c>
      <c r="C17" s="3" t="s">
        <v>253</v>
      </c>
      <c r="D17" s="4">
        <v>60</v>
      </c>
      <c r="E17" s="5">
        <v>60</v>
      </c>
      <c r="F17" s="31">
        <f t="shared" si="0"/>
        <v>0</v>
      </c>
      <c r="G17" s="45">
        <f t="shared" si="1"/>
        <v>0</v>
      </c>
      <c r="H17" s="20" t="s">
        <v>16</v>
      </c>
      <c r="I17" s="21">
        <v>60</v>
      </c>
      <c r="J17" s="22">
        <v>31</v>
      </c>
      <c r="K17" s="40">
        <f t="shared" si="2"/>
        <v>29</v>
      </c>
      <c r="L17" s="47">
        <f t="shared" si="3"/>
        <v>0.48333333333333334</v>
      </c>
    </row>
    <row r="18" spans="1:12" ht="15.75" customHeight="1">
      <c r="A18" s="1">
        <v>187</v>
      </c>
      <c r="B18" s="2" t="s">
        <v>245</v>
      </c>
      <c r="C18" s="3" t="s">
        <v>254</v>
      </c>
      <c r="D18" s="4">
        <v>60</v>
      </c>
      <c r="E18" s="5">
        <v>60</v>
      </c>
      <c r="F18" s="31">
        <f t="shared" si="0"/>
        <v>0</v>
      </c>
      <c r="G18" s="45">
        <f t="shared" si="1"/>
        <v>0</v>
      </c>
      <c r="H18" s="20" t="s">
        <v>16</v>
      </c>
      <c r="I18" s="21">
        <v>60</v>
      </c>
      <c r="J18" s="22">
        <v>46</v>
      </c>
      <c r="K18" s="40">
        <f t="shared" si="2"/>
        <v>14</v>
      </c>
      <c r="L18" s="47">
        <f t="shared" si="3"/>
        <v>0.23333333333333334</v>
      </c>
    </row>
    <row r="19" spans="1:12" ht="15.75" customHeight="1">
      <c r="A19" s="1">
        <v>193</v>
      </c>
      <c r="B19" s="2" t="s">
        <v>236</v>
      </c>
      <c r="C19" s="3" t="s">
        <v>255</v>
      </c>
      <c r="D19" s="4">
        <v>60</v>
      </c>
      <c r="E19" s="5">
        <v>60</v>
      </c>
      <c r="F19" s="31">
        <f t="shared" si="0"/>
        <v>0</v>
      </c>
      <c r="G19" s="45">
        <f t="shared" si="1"/>
        <v>0</v>
      </c>
      <c r="H19" s="2" t="s">
        <v>16</v>
      </c>
      <c r="I19" s="6">
        <v>90</v>
      </c>
      <c r="J19" s="5">
        <v>76</v>
      </c>
      <c r="K19" s="31">
        <f t="shared" si="2"/>
        <v>14</v>
      </c>
      <c r="L19" s="45">
        <f t="shared" si="3"/>
        <v>0.15555555555555556</v>
      </c>
    </row>
    <row r="20" spans="1:12" ht="15.75" customHeight="1">
      <c r="A20" s="1">
        <v>195</v>
      </c>
      <c r="B20" s="2" t="s">
        <v>236</v>
      </c>
      <c r="C20" s="3" t="s">
        <v>256</v>
      </c>
      <c r="D20" s="4">
        <v>60</v>
      </c>
      <c r="E20" s="5">
        <v>60</v>
      </c>
      <c r="F20" s="31">
        <f t="shared" si="0"/>
        <v>0</v>
      </c>
      <c r="G20" s="45">
        <f t="shared" si="1"/>
        <v>0</v>
      </c>
      <c r="H20" s="2" t="s">
        <v>16</v>
      </c>
      <c r="I20" s="6">
        <v>60</v>
      </c>
      <c r="J20" s="5">
        <v>51</v>
      </c>
      <c r="K20" s="31">
        <f t="shared" si="2"/>
        <v>9</v>
      </c>
      <c r="L20" s="45">
        <f t="shared" si="3"/>
        <v>0.15</v>
      </c>
    </row>
    <row r="21" spans="1:12" ht="15.75" customHeight="1">
      <c r="A21" s="1">
        <v>194</v>
      </c>
      <c r="B21" s="2" t="s">
        <v>236</v>
      </c>
      <c r="C21" s="3" t="s">
        <v>257</v>
      </c>
      <c r="D21" s="4">
        <v>30</v>
      </c>
      <c r="E21" s="5">
        <v>30</v>
      </c>
      <c r="F21" s="31">
        <f t="shared" si="0"/>
        <v>0</v>
      </c>
      <c r="G21" s="45">
        <f t="shared" si="1"/>
        <v>0</v>
      </c>
      <c r="H21" s="2" t="s">
        <v>16</v>
      </c>
      <c r="I21" s="6">
        <v>60</v>
      </c>
      <c r="J21" s="5">
        <v>55</v>
      </c>
      <c r="K21" s="31">
        <f t="shared" si="2"/>
        <v>5</v>
      </c>
      <c r="L21" s="45">
        <f t="shared" si="3"/>
        <v>8.3333333333333329E-2</v>
      </c>
    </row>
    <row r="22" spans="1:12" ht="15.75" customHeight="1">
      <c r="A22" s="1">
        <v>197</v>
      </c>
      <c r="B22" s="2" t="s">
        <v>236</v>
      </c>
      <c r="C22" s="3" t="s">
        <v>258</v>
      </c>
      <c r="D22" s="4">
        <v>60</v>
      </c>
      <c r="E22" s="5">
        <v>60</v>
      </c>
      <c r="F22" s="31">
        <f t="shared" si="0"/>
        <v>0</v>
      </c>
      <c r="G22" s="45">
        <f t="shared" si="1"/>
        <v>0</v>
      </c>
      <c r="H22" s="2" t="s">
        <v>16</v>
      </c>
      <c r="I22" s="6">
        <v>60</v>
      </c>
      <c r="J22" s="5">
        <v>58</v>
      </c>
      <c r="K22" s="31">
        <f t="shared" si="2"/>
        <v>2</v>
      </c>
      <c r="L22" s="45">
        <f t="shared" si="3"/>
        <v>3.3333333333333333E-2</v>
      </c>
    </row>
    <row r="23" spans="1:12" ht="15.75" customHeight="1"/>
  </sheetData>
  <sortState xmlns:xlrd2="http://schemas.microsoft.com/office/spreadsheetml/2017/richdata2" ref="A3:L22">
    <sortCondition descending="1" ref="F3:F22"/>
    <sortCondition descending="1" ref="K3:K2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PCCS-0007</dc:creator>
  <cp:keywords/>
  <dc:description/>
  <cp:lastModifiedBy/>
  <cp:revision/>
  <dcterms:created xsi:type="dcterms:W3CDTF">2025-07-11T11:44:26Z</dcterms:created>
  <dcterms:modified xsi:type="dcterms:W3CDTF">2025-07-14T05:43:50Z</dcterms:modified>
  <cp:category/>
  <cp:contentStatus/>
</cp:coreProperties>
</file>